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trlProps/ctrlProp3.xml" ContentType="application/vnd.ms-excel.controlproperties+xml"/>
  <Override PartName="/xl/slicers/slicer2.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Ex1.xml" ContentType="application/vnd.ms-office.chartex+xml"/>
  <Override PartName="/xl/charts/style14.xml" ContentType="application/vnd.ms-office.chartstyle+xml"/>
  <Override PartName="/xl/charts/colors14.xml" ContentType="application/vnd.ms-office.chartcolorstyle+xml"/>
  <Override PartName="/xl/charts/chartEx2.xml" ContentType="application/vnd.ms-office.chartex+xml"/>
  <Override PartName="/xl/charts/style15.xml" ContentType="application/vnd.ms-office.chartstyle+xml"/>
  <Override PartName="/xl/charts/colors15.xml" ContentType="application/vnd.ms-office.chartcolorstyle+xml"/>
  <Override PartName="/xl/charts/chartEx3.xml" ContentType="application/vnd.ms-office.chartex+xml"/>
  <Override PartName="/xl/charts/style16.xml" ContentType="application/vnd.ms-office.chartstyle+xml"/>
  <Override PartName="/xl/charts/colors16.xml" ContentType="application/vnd.ms-office.chartcolorstyle+xml"/>
  <Override PartName="/xl/charts/chartEx4.xml" ContentType="application/vnd.ms-office.chartex+xml"/>
  <Override PartName="/xl/charts/style17.xml" ContentType="application/vnd.ms-office.chartstyle+xml"/>
  <Override PartName="/xl/charts/colors17.xml" ContentType="application/vnd.ms-office.chartcolorstyle+xml"/>
  <Override PartName="/xl/charts/chartEx5.xml" ContentType="application/vnd.ms-office.chartex+xml"/>
  <Override PartName="/xl/charts/style18.xml" ContentType="application/vnd.ms-office.chartstyle+xml"/>
  <Override PartName="/xl/charts/colors18.xml" ContentType="application/vnd.ms-office.chartcolorstyle+xml"/>
  <Override PartName="/xl/charts/chartEx6.xml" ContentType="application/vnd.ms-office.chartex+xml"/>
  <Override PartName="/xl/charts/style19.xml" ContentType="application/vnd.ms-office.chartstyle+xml"/>
  <Override PartName="/xl/charts/colors19.xml" ContentType="application/vnd.ms-office.chartcolorstyle+xml"/>
  <Override PartName="/xl/charts/chart14.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drawings/drawing6.xml" ContentType="application/vnd.openxmlformats-officedocument.drawing+xml"/>
  <Override PartName="/xl/charts/chart15.xml" ContentType="application/vnd.openxmlformats-officedocument.drawingml.chart+xml"/>
  <Override PartName="/xl/charts/style21.xml" ContentType="application/vnd.ms-office.chartstyle+xml"/>
  <Override PartName="/xl/charts/colors21.xml" ContentType="application/vnd.ms-office.chartcolorsty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hutton-my.sharepoint.com/personal/graham_begg_hutton_ac_uk/Documents/~ Migrated Home Drive/0_Current/IPMWORKS B&amp;B/Final outputs/Dashboards/"/>
    </mc:Choice>
  </mc:AlternateContent>
  <xr:revisionPtr revIDLastSave="97" documentId="8_{41B9BA20-F653-4B23-BBF3-EFAB2362E507}" xr6:coauthVersionLast="47" xr6:coauthVersionMax="47" xr10:uidLastSave="{0A7325DD-458F-483B-ABC3-77CA0E8A258A}"/>
  <workbookProtection workbookAlgorithmName="SHA-512" workbookHashValue="tiZwVzpkf9eYhRkh3EUbwScdb3Rmv8CFV9XTZthTydSTtkFKCutfHHlxcRoBHnZ2YFLBVqqnWV2ahjczu0tt/A==" workbookSaltValue="vyb50QMSF+pc58+fnG53lA==" workbookSpinCount="100000" lockStructure="1"/>
  <bookViews>
    <workbookView xWindow="-120" yWindow="-120" windowWidth="29040" windowHeight="15720" firstSheet="2" activeTab="3" xr2:uid="{00000000-000D-0000-FFFF-FFFF00000000}"/>
  </bookViews>
  <sheets>
    <sheet name="data for plotting" sheetId="30" state="hidden" r:id="rId1"/>
    <sheet name="Read Me" sheetId="57" state="hidden" r:id="rId2"/>
    <sheet name="Dashboard" sheetId="31" r:id="rId3"/>
    <sheet name="Dashboard Index" sheetId="55" r:id="rId4"/>
    <sheet name="P Protection" sheetId="27" state="hidden" r:id="rId5"/>
    <sheet name="P Decision making" sheetId="28" state="hidden" r:id="rId6"/>
    <sheet name="P Is a way to" sheetId="25" state="hidden" r:id="rId7"/>
    <sheet name="P Important" sheetId="33" state="hidden" r:id="rId8"/>
    <sheet name="P implimentation" sheetId="32" state="hidden" r:id="rId9"/>
    <sheet name="P pest control" sheetId="37" state="hidden" r:id="rId10"/>
    <sheet name="P risk (1)" sheetId="41" state="hidden" r:id="rId11"/>
    <sheet name="P Landscape" sheetId="43" state="hidden" r:id="rId12"/>
    <sheet name="P risk (2)" sheetId="42" state="hidden" r:id="rId13"/>
    <sheet name="P profit" sheetId="40" state="hidden" r:id="rId14"/>
    <sheet name="P satisfied" sheetId="39" state="hidden" r:id="rId15"/>
    <sheet name="P place and type" sheetId="24" state="hidden" r:id="rId16"/>
    <sheet name="P IPM TFI" sheetId="49" state="hidden" r:id="rId17"/>
    <sheet name="P count values" sheetId="54" state="hidden" r:id="rId18"/>
    <sheet name="P whiskers" sheetId="56" state="hidden" r:id="rId19"/>
    <sheet name="Data Table" sheetId="23" state="hidden" r:id="rId20"/>
  </sheets>
  <definedNames>
    <definedName name="_xlchart.v1.0" hidden="1">'P whiskers'!$AA$3:$AA$182</definedName>
    <definedName name="_xlchart.v1.1" hidden="1">'P whiskers'!$AJ$2</definedName>
    <definedName name="_xlchart.v1.10" hidden="1">'P whiskers'!$AG$2</definedName>
    <definedName name="_xlchart.v1.11" hidden="1">'P whiskers'!$AG$3:$AG$181</definedName>
    <definedName name="_xlchart.v1.12" hidden="1">'P whiskers'!$AH$2</definedName>
    <definedName name="_xlchart.v1.13" hidden="1">'P whiskers'!$AH$3:$AH$181</definedName>
    <definedName name="_xlchart.v1.14" hidden="1">'P whiskers'!$AI$2</definedName>
    <definedName name="_xlchart.v1.15" hidden="1">'P whiskers'!$AI$3:$AI$181</definedName>
    <definedName name="_xlchart.v1.16" hidden="1">'P whiskers'!$AA$3:$AA$182</definedName>
    <definedName name="_xlchart.v1.17" hidden="1">'P whiskers'!$AN$2</definedName>
    <definedName name="_xlchart.v1.18" hidden="1">'P whiskers'!$AN$3:$AN$181</definedName>
    <definedName name="_xlchart.v1.19" hidden="1">'P whiskers'!$AO$2</definedName>
    <definedName name="_xlchart.v1.2" hidden="1">'P whiskers'!$AJ$3:$AJ$181</definedName>
    <definedName name="_xlchart.v1.20" hidden="1">'P whiskers'!$AO$3:$AO$181</definedName>
    <definedName name="_xlchart.v1.21" hidden="1">'P whiskers'!$AP$2</definedName>
    <definedName name="_xlchart.v1.22" hidden="1">'P whiskers'!$AP$3:$AP$181</definedName>
    <definedName name="_xlchart.v1.23" hidden="1">'P whiskers'!$AA$3:$AA$182</definedName>
    <definedName name="_xlchart.v1.24" hidden="1">'P whiskers'!$AB$2</definedName>
    <definedName name="_xlchart.v1.25" hidden="1">'P whiskers'!$AB$3:$AB$181</definedName>
    <definedName name="_xlchart.v1.26" hidden="1">'P whiskers'!$AE$2</definedName>
    <definedName name="_xlchart.v1.27" hidden="1">'P whiskers'!$AE$3:$AE$181</definedName>
    <definedName name="_xlchart.v1.28" hidden="1">'P whiskers'!$AA$3:$AA$182</definedName>
    <definedName name="_xlchart.v1.29" hidden="1">'P whiskers'!$AF$2</definedName>
    <definedName name="_xlchart.v1.3" hidden="1">'P whiskers'!$AK$2</definedName>
    <definedName name="_xlchart.v1.30" hidden="1">'P whiskers'!$AF$3:$AF$181</definedName>
    <definedName name="_xlchart.v1.31" hidden="1">'P whiskers'!$AA$3:$AA$182</definedName>
    <definedName name="_xlchart.v1.32" hidden="1">'P whiskers'!$AQ$2</definedName>
    <definedName name="_xlchart.v1.33" hidden="1">'P whiskers'!$AQ$3:$AQ$181</definedName>
    <definedName name="_xlchart.v1.34" hidden="1">'P whiskers'!$AR$2</definedName>
    <definedName name="_xlchart.v1.35" hidden="1">'P whiskers'!$AR$3:$AR$181</definedName>
    <definedName name="_xlchart.v1.36" hidden="1">'P whiskers'!$AS$2</definedName>
    <definedName name="_xlchart.v1.37" hidden="1">'P whiskers'!$AS$3:$AS$181</definedName>
    <definedName name="_xlchart.v1.38" hidden="1">'P whiskers'!$AT$2</definedName>
    <definedName name="_xlchart.v1.39" hidden="1">'P whiskers'!$AT$3:$AT$181</definedName>
    <definedName name="_xlchart.v1.4" hidden="1">'P whiskers'!$AK$3:$AK$181</definedName>
    <definedName name="_xlchart.v1.5" hidden="1">'P whiskers'!$AL$2</definedName>
    <definedName name="_xlchart.v1.6" hidden="1">'P whiskers'!$AL$3:$AL$181</definedName>
    <definedName name="_xlchart.v1.7" hidden="1">'P whiskers'!$AM$2</definedName>
    <definedName name="_xlchart.v1.8" hidden="1">'P whiskers'!$AM$3:$AM$181</definedName>
    <definedName name="_xlchart.v1.9" hidden="1">'P whiskers'!$AA$3:$AA$182</definedName>
    <definedName name="Ans_01">INDIRECT("'data for plotting'!$F$39:F"&amp;39+Num_Q)</definedName>
    <definedName name="Ans_02">INDIRECT("'data for plotting'!G39:G"&amp;39+Num_Q)</definedName>
    <definedName name="ANS_03">INDIRECT("'data for plotting'!H39:H"&amp;39+Num_Q)</definedName>
    <definedName name="ANS_04">INDIRECT("'data for plotting'!I39:I"&amp;39+Num_Q)</definedName>
    <definedName name="ANS_05">INDIRECT("'data for plotting'!J39:J"&amp;39+Num_Q)</definedName>
    <definedName name="ANS_06">INDIRECT("'data for plotting'!K39:K"&amp;39+Num_Q)</definedName>
    <definedName name="Ans_2_01">INDIRECT("'data for plotting'!AC43:AC"&amp;43+Num_2)</definedName>
    <definedName name="Ans_2_02">INDIRECT("'data for plotting'!AD43:AD"&amp;43+Num_2)</definedName>
    <definedName name="Ans_2_03">INDIRECT("'data for plotting'!AE43:AE"&amp;43+Num_2)</definedName>
    <definedName name="Ans_2_04">INDIRECT("'data for plotting'!AF43:AF"&amp;43+Num_2)</definedName>
    <definedName name="Ans_2_05">INDIRECT("'data for plotting'!AH43:AH"&amp;43+Num_2)</definedName>
    <definedName name="Ans_2_06">INDIRECT("'data for plotting'!AI43:AI"&amp;43+Num_2)</definedName>
    <definedName name="IPMindexX">INDIRECT("'P IPM TFI'!$Z$4:$Z$"&amp;NUM_IPM)</definedName>
    <definedName name="IPMindexY">INDIRECT("'P IPM TFI'!$AA$4:$AA$"&amp;NUM_IPM)</definedName>
    <definedName name="Num_2">'data for plotting'!$AB$42</definedName>
    <definedName name="NUM_IPM">'P IPM TFI'!$Q$1</definedName>
    <definedName name="Num_Q">'data for plotting'!$E$38</definedName>
    <definedName name="QUESTIONS_01">INDIRECT("'data for plotting'!E39:E"&amp;39+Num_Q)</definedName>
    <definedName name="QUESTIONS_02">INDIRECT("'data for plotting'!AB43:AB"&amp;43+Num_2)</definedName>
    <definedName name="scroll_value">'data for plotting'!$A$1</definedName>
    <definedName name="Slicer_Country">#N/A</definedName>
    <definedName name="Slicer_Data_set">#N/A</definedName>
    <definedName name="Slicer_Full_time_farmer_?">#N/A</definedName>
  </definedNames>
  <calcPr calcId="191029" calcCompleted="0" forceFullCalc="1"/>
  <pivotCaches>
    <pivotCache cacheId="75" r:id="rId21"/>
  </pivotCaches>
  <extLst>
    <ext xmlns:x14="http://schemas.microsoft.com/office/spreadsheetml/2009/9/main" uri="{BBE1A952-AA13-448e-AADC-164F8A28A991}">
      <x14:slicerCaches>
        <x14:slicerCache r:id="rId22"/>
        <x14:slicerCache r:id="rId23"/>
        <x14:slicerCache r:id="rId2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54" l="1"/>
  <c r="Q2" i="49" l="1"/>
  <c r="Z3" i="49" l="1"/>
  <c r="R4" i="49"/>
  <c r="AA4" i="56" l="1"/>
  <c r="AA5" i="56"/>
  <c r="AA6" i="56"/>
  <c r="AA7" i="56"/>
  <c r="AA8" i="56"/>
  <c r="AA9" i="56"/>
  <c r="AA10" i="56"/>
  <c r="AA11" i="56"/>
  <c r="AA12" i="56"/>
  <c r="AA13" i="56"/>
  <c r="AA14" i="56"/>
  <c r="AA15" i="56"/>
  <c r="AA16" i="56"/>
  <c r="AA17" i="56"/>
  <c r="AA18" i="56"/>
  <c r="AA19" i="56"/>
  <c r="AA20" i="56"/>
  <c r="AA21" i="56"/>
  <c r="AA22" i="56"/>
  <c r="AA23" i="56"/>
  <c r="AA24" i="56"/>
  <c r="AA25" i="56"/>
  <c r="AA26" i="56"/>
  <c r="AA27" i="56"/>
  <c r="AA28" i="56"/>
  <c r="AA29" i="56"/>
  <c r="AA30" i="56"/>
  <c r="AA31" i="56"/>
  <c r="AA32" i="56"/>
  <c r="AA33" i="56"/>
  <c r="AA34" i="56"/>
  <c r="AA35" i="56"/>
  <c r="AA36" i="56"/>
  <c r="AA37" i="56"/>
  <c r="AA38" i="56"/>
  <c r="AA39" i="56"/>
  <c r="AA40" i="56"/>
  <c r="AA41" i="56"/>
  <c r="AA42" i="56"/>
  <c r="AA43" i="56"/>
  <c r="AA44" i="56"/>
  <c r="AA45" i="56"/>
  <c r="AA46" i="56"/>
  <c r="AA47" i="56"/>
  <c r="AA48" i="56"/>
  <c r="AA49" i="56"/>
  <c r="AA50" i="56"/>
  <c r="AA51" i="56"/>
  <c r="AA52" i="56"/>
  <c r="AA53" i="56"/>
  <c r="AA54" i="56"/>
  <c r="AA55" i="56"/>
  <c r="AA56" i="56"/>
  <c r="AA57" i="56"/>
  <c r="AA58" i="56"/>
  <c r="AA59" i="56"/>
  <c r="AA60" i="56"/>
  <c r="AA61" i="56"/>
  <c r="AA62" i="56"/>
  <c r="AA63" i="56"/>
  <c r="AA64" i="56"/>
  <c r="AA65" i="56"/>
  <c r="AA66" i="56"/>
  <c r="AA67" i="56"/>
  <c r="AA68" i="56"/>
  <c r="AA69" i="56"/>
  <c r="AA70" i="56"/>
  <c r="AA71" i="56"/>
  <c r="AA72" i="56"/>
  <c r="AA73" i="56"/>
  <c r="AA74" i="56"/>
  <c r="AA75" i="56"/>
  <c r="AA76" i="56"/>
  <c r="AA77" i="56"/>
  <c r="AA78" i="56"/>
  <c r="AA79" i="56"/>
  <c r="AA80" i="56"/>
  <c r="AA81" i="56"/>
  <c r="AA82" i="56"/>
  <c r="AA83" i="56"/>
  <c r="AA84" i="56"/>
  <c r="AA85" i="56"/>
  <c r="AA86" i="56"/>
  <c r="AA87" i="56"/>
  <c r="AA88" i="56"/>
  <c r="AA89" i="56"/>
  <c r="AA90" i="56"/>
  <c r="AA91" i="56"/>
  <c r="AA92" i="56"/>
  <c r="AA93" i="56"/>
  <c r="AA94" i="56"/>
  <c r="AA95" i="56"/>
  <c r="AA96" i="56"/>
  <c r="AA97" i="56"/>
  <c r="AA98" i="56"/>
  <c r="AA99" i="56"/>
  <c r="AA100" i="56"/>
  <c r="AA101" i="56"/>
  <c r="AA102" i="56"/>
  <c r="AA103" i="56"/>
  <c r="AA104" i="56"/>
  <c r="AA105" i="56"/>
  <c r="AA106" i="56"/>
  <c r="AA107" i="56"/>
  <c r="AA108" i="56"/>
  <c r="AA109" i="56"/>
  <c r="AA110" i="56"/>
  <c r="AA111" i="56"/>
  <c r="AA112" i="56"/>
  <c r="AA113" i="56"/>
  <c r="AA114" i="56"/>
  <c r="AA115" i="56"/>
  <c r="AA116" i="56"/>
  <c r="AA117" i="56"/>
  <c r="AA118" i="56"/>
  <c r="AA119" i="56"/>
  <c r="AA120" i="56"/>
  <c r="AA121" i="56"/>
  <c r="AA122" i="56"/>
  <c r="AA123" i="56"/>
  <c r="AA124" i="56"/>
  <c r="AA125" i="56"/>
  <c r="AA126" i="56"/>
  <c r="AA127" i="56"/>
  <c r="AA128" i="56"/>
  <c r="AA129" i="56"/>
  <c r="AA130" i="56"/>
  <c r="AA131" i="56"/>
  <c r="AA132" i="56"/>
  <c r="AA133" i="56"/>
  <c r="AA134" i="56"/>
  <c r="AA135" i="56"/>
  <c r="AA136" i="56"/>
  <c r="AA137" i="56"/>
  <c r="AA138" i="56"/>
  <c r="AA139" i="56"/>
  <c r="AA140" i="56"/>
  <c r="AA141" i="56"/>
  <c r="AA142" i="56"/>
  <c r="AA143" i="56"/>
  <c r="AA144" i="56"/>
  <c r="AA145" i="56"/>
  <c r="AA146" i="56"/>
  <c r="AA147" i="56"/>
  <c r="AA148" i="56"/>
  <c r="AA149" i="56"/>
  <c r="AA150" i="56"/>
  <c r="AA151" i="56"/>
  <c r="AA152" i="56"/>
  <c r="AA153" i="56"/>
  <c r="AA154" i="56"/>
  <c r="AA155" i="56"/>
  <c r="AA156" i="56"/>
  <c r="AA157" i="56"/>
  <c r="AA158" i="56"/>
  <c r="AA159" i="56"/>
  <c r="AA160" i="56"/>
  <c r="AA161" i="56"/>
  <c r="AA162" i="56"/>
  <c r="AA163" i="56"/>
  <c r="AA164" i="56"/>
  <c r="AA165" i="56"/>
  <c r="AA166" i="56"/>
  <c r="AA167" i="56"/>
  <c r="AA168" i="56"/>
  <c r="AA169" i="56"/>
  <c r="AA170" i="56"/>
  <c r="AA171" i="56"/>
  <c r="AA172" i="56"/>
  <c r="AA173" i="56"/>
  <c r="AA174" i="56"/>
  <c r="AA175" i="56"/>
  <c r="AA176" i="56"/>
  <c r="AA177" i="56"/>
  <c r="AA178" i="56"/>
  <c r="AA179" i="56"/>
  <c r="AA180" i="56"/>
  <c r="AA181" i="56"/>
  <c r="AA182" i="56"/>
  <c r="AA3" i="56"/>
  <c r="AP7" i="54" l="1"/>
  <c r="C66" i="49" s="1"/>
  <c r="AO7" i="54"/>
  <c r="B66" i="49" s="1"/>
  <c r="A67" i="49"/>
  <c r="A57" i="49"/>
  <c r="A58" i="49"/>
  <c r="A59" i="49"/>
  <c r="A47" i="49"/>
  <c r="A48" i="49"/>
  <c r="A56" i="49"/>
  <c r="A40" i="49"/>
  <c r="A46" i="49"/>
  <c r="A37" i="49"/>
  <c r="A38" i="49"/>
  <c r="A39" i="49"/>
  <c r="A16" i="49"/>
  <c r="A26" i="49"/>
  <c r="A27" i="49"/>
  <c r="A28" i="49"/>
  <c r="A9" i="49"/>
  <c r="A10" i="49"/>
  <c r="A11" i="49"/>
  <c r="A8" i="49"/>
  <c r="AL11" i="56"/>
  <c r="AK11" i="56"/>
  <c r="AL10" i="56"/>
  <c r="AK10" i="56"/>
  <c r="AL9" i="56"/>
  <c r="AK9" i="56"/>
  <c r="AL8" i="56"/>
  <c r="AK8" i="56"/>
  <c r="AL7" i="56"/>
  <c r="AK7" i="56"/>
  <c r="AL6" i="56"/>
  <c r="AK6" i="56"/>
  <c r="AL5" i="56"/>
  <c r="AK5" i="56"/>
  <c r="AL4" i="56"/>
  <c r="AK4" i="56"/>
  <c r="AL3" i="56"/>
  <c r="AK3" i="56"/>
  <c r="AJ11" i="56"/>
  <c r="AJ10" i="56"/>
  <c r="AJ9" i="56"/>
  <c r="AJ8" i="56"/>
  <c r="AJ7" i="56"/>
  <c r="AJ6" i="56"/>
  <c r="AJ5" i="56"/>
  <c r="AJ4" i="56"/>
  <c r="AJ3" i="56"/>
  <c r="AC3" i="56"/>
  <c r="AD3" i="56"/>
  <c r="AE3" i="56"/>
  <c r="AF3" i="56"/>
  <c r="AG3" i="56"/>
  <c r="AH3" i="56"/>
  <c r="AI3" i="56"/>
  <c r="AM3" i="56"/>
  <c r="AN3" i="56"/>
  <c r="AO3" i="56"/>
  <c r="AP3" i="56"/>
  <c r="AQ3" i="56"/>
  <c r="AR3" i="56"/>
  <c r="AS3" i="56"/>
  <c r="AT3" i="56"/>
  <c r="AU3" i="56"/>
  <c r="AV3" i="56"/>
  <c r="AC4" i="56"/>
  <c r="AD4" i="56"/>
  <c r="AE4" i="56"/>
  <c r="AF4" i="56"/>
  <c r="AG4" i="56"/>
  <c r="AH4" i="56"/>
  <c r="AI4" i="56"/>
  <c r="AM4" i="56"/>
  <c r="AN4" i="56"/>
  <c r="AO4" i="56"/>
  <c r="AP4" i="56"/>
  <c r="AQ4" i="56"/>
  <c r="AR4" i="56"/>
  <c r="AS4" i="56"/>
  <c r="AT4" i="56"/>
  <c r="AU4" i="56"/>
  <c r="AV4" i="56"/>
  <c r="AC5" i="56"/>
  <c r="AD5" i="56"/>
  <c r="AE5" i="56"/>
  <c r="AF5" i="56"/>
  <c r="AG5" i="56"/>
  <c r="AH5" i="56"/>
  <c r="AI5" i="56"/>
  <c r="AM5" i="56"/>
  <c r="AN5" i="56"/>
  <c r="AO5" i="56"/>
  <c r="AP5" i="56"/>
  <c r="AQ5" i="56"/>
  <c r="AR5" i="56"/>
  <c r="AS5" i="56"/>
  <c r="AT5" i="56"/>
  <c r="AU5" i="56"/>
  <c r="AV5" i="56"/>
  <c r="AC6" i="56"/>
  <c r="AD6" i="56"/>
  <c r="AE6" i="56"/>
  <c r="AF6" i="56"/>
  <c r="AG6" i="56"/>
  <c r="AH6" i="56"/>
  <c r="AI6" i="56"/>
  <c r="AM6" i="56"/>
  <c r="AN6" i="56"/>
  <c r="AO6" i="56"/>
  <c r="AP6" i="56"/>
  <c r="AQ6" i="56"/>
  <c r="AR6" i="56"/>
  <c r="AS6" i="56"/>
  <c r="AT6" i="56"/>
  <c r="AU6" i="56"/>
  <c r="AV6" i="56"/>
  <c r="AC7" i="56"/>
  <c r="AD7" i="56"/>
  <c r="AE7" i="56"/>
  <c r="AF7" i="56"/>
  <c r="AG7" i="56"/>
  <c r="AH7" i="56"/>
  <c r="AI7" i="56"/>
  <c r="AM7" i="56"/>
  <c r="AN7" i="56"/>
  <c r="AO7" i="56"/>
  <c r="AP7" i="56"/>
  <c r="AQ7" i="56"/>
  <c r="AR7" i="56"/>
  <c r="AS7" i="56"/>
  <c r="AT7" i="56"/>
  <c r="AU7" i="56"/>
  <c r="AV7" i="56"/>
  <c r="AC8" i="56"/>
  <c r="AD8" i="56"/>
  <c r="AE8" i="56"/>
  <c r="AF8" i="56"/>
  <c r="AG8" i="56"/>
  <c r="AH8" i="56"/>
  <c r="AI8" i="56"/>
  <c r="AM8" i="56"/>
  <c r="AN8" i="56"/>
  <c r="AO8" i="56"/>
  <c r="AP8" i="56"/>
  <c r="AQ8" i="56"/>
  <c r="AR8" i="56"/>
  <c r="AS8" i="56"/>
  <c r="AT8" i="56"/>
  <c r="AU8" i="56"/>
  <c r="AV8" i="56"/>
  <c r="AC9" i="56"/>
  <c r="AD9" i="56"/>
  <c r="AE9" i="56"/>
  <c r="AF9" i="56"/>
  <c r="AG9" i="56"/>
  <c r="AH9" i="56"/>
  <c r="AI9" i="56"/>
  <c r="AM9" i="56"/>
  <c r="AN9" i="56"/>
  <c r="AO9" i="56"/>
  <c r="AP9" i="56"/>
  <c r="AQ9" i="56"/>
  <c r="AR9" i="56"/>
  <c r="AS9" i="56"/>
  <c r="AT9" i="56"/>
  <c r="AU9" i="56"/>
  <c r="AV9" i="56"/>
  <c r="AC10" i="56"/>
  <c r="AD10" i="56"/>
  <c r="AE10" i="56"/>
  <c r="AF10" i="56"/>
  <c r="AG10" i="56"/>
  <c r="AH10" i="56"/>
  <c r="AI10" i="56"/>
  <c r="AM10" i="56"/>
  <c r="AN10" i="56"/>
  <c r="AO10" i="56"/>
  <c r="AP10" i="56"/>
  <c r="AQ10" i="56"/>
  <c r="AR10" i="56"/>
  <c r="AS10" i="56"/>
  <c r="AT10" i="56"/>
  <c r="AU10" i="56"/>
  <c r="AV10" i="56"/>
  <c r="AC11" i="56"/>
  <c r="AD11" i="56"/>
  <c r="AE11" i="56"/>
  <c r="AF11" i="56"/>
  <c r="AG11" i="56"/>
  <c r="AH11" i="56"/>
  <c r="AI11" i="56"/>
  <c r="AM11" i="56"/>
  <c r="AN11" i="56"/>
  <c r="AO11" i="56"/>
  <c r="AP11" i="56"/>
  <c r="AQ11" i="56"/>
  <c r="AR11" i="56"/>
  <c r="AS11" i="56"/>
  <c r="AT11" i="56"/>
  <c r="AU11" i="56"/>
  <c r="AV11" i="56"/>
  <c r="AC12" i="56"/>
  <c r="AD12" i="56"/>
  <c r="AE12" i="56"/>
  <c r="AF12" i="56"/>
  <c r="AG12" i="56"/>
  <c r="AH12" i="56"/>
  <c r="AI12" i="56"/>
  <c r="AJ12" i="56"/>
  <c r="AK12" i="56"/>
  <c r="AL12" i="56"/>
  <c r="AM12" i="56"/>
  <c r="AN12" i="56"/>
  <c r="AO12" i="56"/>
  <c r="AP12" i="56"/>
  <c r="AQ12" i="56"/>
  <c r="AR12" i="56"/>
  <c r="AS12" i="56"/>
  <c r="AT12" i="56"/>
  <c r="AU12" i="56"/>
  <c r="AV12" i="56"/>
  <c r="AC13" i="56"/>
  <c r="AD13" i="56"/>
  <c r="AE13" i="56"/>
  <c r="AF13" i="56"/>
  <c r="AG13" i="56"/>
  <c r="AH13" i="56"/>
  <c r="AI13" i="56"/>
  <c r="AJ13" i="56"/>
  <c r="AK13" i="56"/>
  <c r="AL13" i="56"/>
  <c r="AM13" i="56"/>
  <c r="AN13" i="56"/>
  <c r="AO13" i="56"/>
  <c r="AP13" i="56"/>
  <c r="AQ13" i="56"/>
  <c r="AR13" i="56"/>
  <c r="AS13" i="56"/>
  <c r="AT13" i="56"/>
  <c r="AU13" i="56"/>
  <c r="AV13" i="56"/>
  <c r="AC14" i="56"/>
  <c r="AD14" i="56"/>
  <c r="AE14" i="56"/>
  <c r="AF14" i="56"/>
  <c r="AG14" i="56"/>
  <c r="AH14" i="56"/>
  <c r="AI14" i="56"/>
  <c r="AJ14" i="56"/>
  <c r="AK14" i="56"/>
  <c r="AL14" i="56"/>
  <c r="AM14" i="56"/>
  <c r="AN14" i="56"/>
  <c r="AO14" i="56"/>
  <c r="AP14" i="56"/>
  <c r="AQ14" i="56"/>
  <c r="AR14" i="56"/>
  <c r="AS14" i="56"/>
  <c r="AT14" i="56"/>
  <c r="AU14" i="56"/>
  <c r="AV14" i="56"/>
  <c r="AC15" i="56"/>
  <c r="AD15" i="56"/>
  <c r="AE15" i="56"/>
  <c r="AF15" i="56"/>
  <c r="AG15" i="56"/>
  <c r="AH15" i="56"/>
  <c r="AI15" i="56"/>
  <c r="AJ15" i="56"/>
  <c r="AK15" i="56"/>
  <c r="AL15" i="56"/>
  <c r="AM15" i="56"/>
  <c r="AN15" i="56"/>
  <c r="AO15" i="56"/>
  <c r="AP15" i="56"/>
  <c r="AQ15" i="56"/>
  <c r="AR15" i="56"/>
  <c r="AS15" i="56"/>
  <c r="AT15" i="56"/>
  <c r="AU15" i="56"/>
  <c r="AV15" i="56"/>
  <c r="AC16" i="56"/>
  <c r="AD16" i="56"/>
  <c r="AE16" i="56"/>
  <c r="AF16" i="56"/>
  <c r="AG16" i="56"/>
  <c r="AH16" i="56"/>
  <c r="AI16" i="56"/>
  <c r="AJ16" i="56"/>
  <c r="AK16" i="56"/>
  <c r="AL16" i="56"/>
  <c r="AM16" i="56"/>
  <c r="AN16" i="56"/>
  <c r="AO16" i="56"/>
  <c r="AP16" i="56"/>
  <c r="AQ16" i="56"/>
  <c r="AR16" i="56"/>
  <c r="AS16" i="56"/>
  <c r="AT16" i="56"/>
  <c r="AU16" i="56"/>
  <c r="AV16" i="56"/>
  <c r="AC17" i="56"/>
  <c r="AD17" i="56"/>
  <c r="AE17" i="56"/>
  <c r="AF17" i="56"/>
  <c r="AG17" i="56"/>
  <c r="AH17" i="56"/>
  <c r="AI17" i="56"/>
  <c r="AJ17" i="56"/>
  <c r="AK17" i="56"/>
  <c r="AL17" i="56"/>
  <c r="AM17" i="56"/>
  <c r="AN17" i="56"/>
  <c r="AO17" i="56"/>
  <c r="AP17" i="56"/>
  <c r="AQ17" i="56"/>
  <c r="AR17" i="56"/>
  <c r="AS17" i="56"/>
  <c r="AT17" i="56"/>
  <c r="AU17" i="56"/>
  <c r="AV17" i="56"/>
  <c r="AC18" i="56"/>
  <c r="AD18" i="56"/>
  <c r="AE18" i="56"/>
  <c r="AF18" i="56"/>
  <c r="AG18" i="56"/>
  <c r="AH18" i="56"/>
  <c r="AI18" i="56"/>
  <c r="AJ18" i="56"/>
  <c r="AK18" i="56"/>
  <c r="AL18" i="56"/>
  <c r="AM18" i="56"/>
  <c r="AN18" i="56"/>
  <c r="AO18" i="56"/>
  <c r="AP18" i="56"/>
  <c r="AQ18" i="56"/>
  <c r="AR18" i="56"/>
  <c r="AS18" i="56"/>
  <c r="AT18" i="56"/>
  <c r="AU18" i="56"/>
  <c r="AV18" i="56"/>
  <c r="AC19" i="56"/>
  <c r="AD19" i="56"/>
  <c r="AE19" i="56"/>
  <c r="AF19" i="56"/>
  <c r="AG19" i="56"/>
  <c r="AH19" i="56"/>
  <c r="AI19" i="56"/>
  <c r="AJ19" i="56"/>
  <c r="AK19" i="56"/>
  <c r="AL19" i="56"/>
  <c r="AM19" i="56"/>
  <c r="AN19" i="56"/>
  <c r="AO19" i="56"/>
  <c r="AP19" i="56"/>
  <c r="AQ19" i="56"/>
  <c r="AR19" i="56"/>
  <c r="AS19" i="56"/>
  <c r="AT19" i="56"/>
  <c r="AU19" i="56"/>
  <c r="AV19" i="56"/>
  <c r="AC20" i="56"/>
  <c r="AD20" i="56"/>
  <c r="AE20" i="56"/>
  <c r="AF20" i="56"/>
  <c r="AG20" i="56"/>
  <c r="AH20" i="56"/>
  <c r="AI20" i="56"/>
  <c r="AJ20" i="56"/>
  <c r="AK20" i="56"/>
  <c r="AL20" i="56"/>
  <c r="AM20" i="56"/>
  <c r="AN20" i="56"/>
  <c r="AO20" i="56"/>
  <c r="AP20" i="56"/>
  <c r="AQ20" i="56"/>
  <c r="AR20" i="56"/>
  <c r="AS20" i="56"/>
  <c r="AT20" i="56"/>
  <c r="AU20" i="56"/>
  <c r="AV20" i="56"/>
  <c r="AC21" i="56"/>
  <c r="AD21" i="56"/>
  <c r="AE21" i="56"/>
  <c r="AF21" i="56"/>
  <c r="AG21" i="56"/>
  <c r="AH21" i="56"/>
  <c r="AI21" i="56"/>
  <c r="AJ21" i="56"/>
  <c r="AK21" i="56"/>
  <c r="AL21" i="56"/>
  <c r="AM21" i="56"/>
  <c r="AN21" i="56"/>
  <c r="AO21" i="56"/>
  <c r="AP21" i="56"/>
  <c r="AQ21" i="56"/>
  <c r="AR21" i="56"/>
  <c r="AS21" i="56"/>
  <c r="AT21" i="56"/>
  <c r="AU21" i="56"/>
  <c r="AV21" i="56"/>
  <c r="AC22" i="56"/>
  <c r="AD22" i="56"/>
  <c r="AE22" i="56"/>
  <c r="AF22" i="56"/>
  <c r="AG22" i="56"/>
  <c r="AH22" i="56"/>
  <c r="AI22" i="56"/>
  <c r="AJ22" i="56"/>
  <c r="AK22" i="56"/>
  <c r="AL22" i="56"/>
  <c r="AM22" i="56"/>
  <c r="AN22" i="56"/>
  <c r="AO22" i="56"/>
  <c r="AP22" i="56"/>
  <c r="AQ22" i="56"/>
  <c r="AR22" i="56"/>
  <c r="AS22" i="56"/>
  <c r="AT22" i="56"/>
  <c r="AU22" i="56"/>
  <c r="AV22" i="56"/>
  <c r="AC23" i="56"/>
  <c r="AD23" i="56"/>
  <c r="AE23" i="56"/>
  <c r="AF23" i="56"/>
  <c r="AG23" i="56"/>
  <c r="AH23" i="56"/>
  <c r="AI23" i="56"/>
  <c r="AJ23" i="56"/>
  <c r="AK23" i="56"/>
  <c r="AL23" i="56"/>
  <c r="AM23" i="56"/>
  <c r="AN23" i="56"/>
  <c r="AO23" i="56"/>
  <c r="AP23" i="56"/>
  <c r="AQ23" i="56"/>
  <c r="AR23" i="56"/>
  <c r="AS23" i="56"/>
  <c r="AT23" i="56"/>
  <c r="AU23" i="56"/>
  <c r="AV23" i="56"/>
  <c r="AC24" i="56"/>
  <c r="AD24" i="56"/>
  <c r="AE24" i="56"/>
  <c r="AF24" i="56"/>
  <c r="AG24" i="56"/>
  <c r="AH24" i="56"/>
  <c r="AI24" i="56"/>
  <c r="AJ24" i="56"/>
  <c r="AK24" i="56"/>
  <c r="AL24" i="56"/>
  <c r="AM24" i="56"/>
  <c r="AN24" i="56"/>
  <c r="AO24" i="56"/>
  <c r="AP24" i="56"/>
  <c r="AQ24" i="56"/>
  <c r="AR24" i="56"/>
  <c r="AS24" i="56"/>
  <c r="AT24" i="56"/>
  <c r="AU24" i="56"/>
  <c r="AV24" i="56"/>
  <c r="AC25" i="56"/>
  <c r="AD25" i="56"/>
  <c r="AE25" i="56"/>
  <c r="AF25" i="56"/>
  <c r="AG25" i="56"/>
  <c r="AH25" i="56"/>
  <c r="AI25" i="56"/>
  <c r="AJ25" i="56"/>
  <c r="AK25" i="56"/>
  <c r="AL25" i="56"/>
  <c r="AM25" i="56"/>
  <c r="AN25" i="56"/>
  <c r="AO25" i="56"/>
  <c r="AP25" i="56"/>
  <c r="AQ25" i="56"/>
  <c r="AR25" i="56"/>
  <c r="AS25" i="56"/>
  <c r="AT25" i="56"/>
  <c r="AU25" i="56"/>
  <c r="AV25" i="56"/>
  <c r="AC26" i="56"/>
  <c r="AD26" i="56"/>
  <c r="AE26" i="56"/>
  <c r="AF26" i="56"/>
  <c r="AG26" i="56"/>
  <c r="AH26" i="56"/>
  <c r="AI26" i="56"/>
  <c r="AJ26" i="56"/>
  <c r="AK26" i="56"/>
  <c r="AL26" i="56"/>
  <c r="AM26" i="56"/>
  <c r="AN26" i="56"/>
  <c r="AO26" i="56"/>
  <c r="AP26" i="56"/>
  <c r="AQ26" i="56"/>
  <c r="AR26" i="56"/>
  <c r="AS26" i="56"/>
  <c r="AT26" i="56"/>
  <c r="AU26" i="56"/>
  <c r="AV26" i="56"/>
  <c r="AC27" i="56"/>
  <c r="AD27" i="56"/>
  <c r="AE27" i="56"/>
  <c r="AF27" i="56"/>
  <c r="AG27" i="56"/>
  <c r="AH27" i="56"/>
  <c r="AI27" i="56"/>
  <c r="AJ27" i="56"/>
  <c r="AK27" i="56"/>
  <c r="AL27" i="56"/>
  <c r="AM27" i="56"/>
  <c r="AN27" i="56"/>
  <c r="AO27" i="56"/>
  <c r="AP27" i="56"/>
  <c r="AQ27" i="56"/>
  <c r="AR27" i="56"/>
  <c r="AS27" i="56"/>
  <c r="AT27" i="56"/>
  <c r="AU27" i="56"/>
  <c r="AV27" i="56"/>
  <c r="AC28" i="56"/>
  <c r="AD28" i="56"/>
  <c r="AE28" i="56"/>
  <c r="AF28" i="56"/>
  <c r="AG28" i="56"/>
  <c r="AH28" i="56"/>
  <c r="AI28" i="56"/>
  <c r="AJ28" i="56"/>
  <c r="AK28" i="56"/>
  <c r="AL28" i="56"/>
  <c r="AM28" i="56"/>
  <c r="AN28" i="56"/>
  <c r="AO28" i="56"/>
  <c r="AP28" i="56"/>
  <c r="AQ28" i="56"/>
  <c r="AR28" i="56"/>
  <c r="AS28" i="56"/>
  <c r="AT28" i="56"/>
  <c r="AU28" i="56"/>
  <c r="AV28" i="56"/>
  <c r="AC29" i="56"/>
  <c r="AD29" i="56"/>
  <c r="AE29" i="56"/>
  <c r="AF29" i="56"/>
  <c r="AG29" i="56"/>
  <c r="AH29" i="56"/>
  <c r="AI29" i="56"/>
  <c r="AJ29" i="56"/>
  <c r="AK29" i="56"/>
  <c r="AL29" i="56"/>
  <c r="AM29" i="56"/>
  <c r="AN29" i="56"/>
  <c r="AO29" i="56"/>
  <c r="AP29" i="56"/>
  <c r="AQ29" i="56"/>
  <c r="AR29" i="56"/>
  <c r="AS29" i="56"/>
  <c r="AT29" i="56"/>
  <c r="AU29" i="56"/>
  <c r="AV29" i="56"/>
  <c r="AC30" i="56"/>
  <c r="AD30" i="56"/>
  <c r="AE30" i="56"/>
  <c r="AF30" i="56"/>
  <c r="AG30" i="56"/>
  <c r="AH30" i="56"/>
  <c r="AI30" i="56"/>
  <c r="AJ30" i="56"/>
  <c r="AK30" i="56"/>
  <c r="AL30" i="56"/>
  <c r="AM30" i="56"/>
  <c r="AN30" i="56"/>
  <c r="AO30" i="56"/>
  <c r="AP30" i="56"/>
  <c r="AQ30" i="56"/>
  <c r="AR30" i="56"/>
  <c r="AS30" i="56"/>
  <c r="AT30" i="56"/>
  <c r="AU30" i="56"/>
  <c r="AV30" i="56"/>
  <c r="AC31" i="56"/>
  <c r="AD31" i="56"/>
  <c r="AE31" i="56"/>
  <c r="AF31" i="56"/>
  <c r="AG31" i="56"/>
  <c r="AH31" i="56"/>
  <c r="AI31" i="56"/>
  <c r="AJ31" i="56"/>
  <c r="AK31" i="56"/>
  <c r="AL31" i="56"/>
  <c r="AM31" i="56"/>
  <c r="AN31" i="56"/>
  <c r="AO31" i="56"/>
  <c r="AP31" i="56"/>
  <c r="AQ31" i="56"/>
  <c r="AR31" i="56"/>
  <c r="AS31" i="56"/>
  <c r="AT31" i="56"/>
  <c r="AU31" i="56"/>
  <c r="AV31" i="56"/>
  <c r="AC32" i="56"/>
  <c r="AD32" i="56"/>
  <c r="AE32" i="56"/>
  <c r="AF32" i="56"/>
  <c r="AG32" i="56"/>
  <c r="AH32" i="56"/>
  <c r="AI32" i="56"/>
  <c r="AJ32" i="56"/>
  <c r="AK32" i="56"/>
  <c r="AL32" i="56"/>
  <c r="AM32" i="56"/>
  <c r="AN32" i="56"/>
  <c r="AO32" i="56"/>
  <c r="AP32" i="56"/>
  <c r="AQ32" i="56"/>
  <c r="AR32" i="56"/>
  <c r="AS32" i="56"/>
  <c r="AT32" i="56"/>
  <c r="AU32" i="56"/>
  <c r="AV32" i="56"/>
  <c r="AC33" i="56"/>
  <c r="AD33" i="56"/>
  <c r="AE33" i="56"/>
  <c r="AF33" i="56"/>
  <c r="AG33" i="56"/>
  <c r="AH33" i="56"/>
  <c r="AI33" i="56"/>
  <c r="AJ33" i="56"/>
  <c r="AK33" i="56"/>
  <c r="AL33" i="56"/>
  <c r="AM33" i="56"/>
  <c r="AN33" i="56"/>
  <c r="AO33" i="56"/>
  <c r="AP33" i="56"/>
  <c r="AQ33" i="56"/>
  <c r="AR33" i="56"/>
  <c r="AS33" i="56"/>
  <c r="AT33" i="56"/>
  <c r="AU33" i="56"/>
  <c r="AV33" i="56"/>
  <c r="AC34" i="56"/>
  <c r="AD34" i="56"/>
  <c r="AE34" i="56"/>
  <c r="AF34" i="56"/>
  <c r="AG34" i="56"/>
  <c r="AH34" i="56"/>
  <c r="AI34" i="56"/>
  <c r="AJ34" i="56"/>
  <c r="AK34" i="56"/>
  <c r="AL34" i="56"/>
  <c r="AM34" i="56"/>
  <c r="AN34" i="56"/>
  <c r="AO34" i="56"/>
  <c r="AP34" i="56"/>
  <c r="AQ34" i="56"/>
  <c r="AR34" i="56"/>
  <c r="AS34" i="56"/>
  <c r="AT34" i="56"/>
  <c r="AU34" i="56"/>
  <c r="AV34" i="56"/>
  <c r="AC35" i="56"/>
  <c r="AD35" i="56"/>
  <c r="AE35" i="56"/>
  <c r="AF35" i="56"/>
  <c r="AG35" i="56"/>
  <c r="AH35" i="56"/>
  <c r="AI35" i="56"/>
  <c r="AJ35" i="56"/>
  <c r="AK35" i="56"/>
  <c r="AL35" i="56"/>
  <c r="AM35" i="56"/>
  <c r="AN35" i="56"/>
  <c r="AO35" i="56"/>
  <c r="AP35" i="56"/>
  <c r="AQ35" i="56"/>
  <c r="AR35" i="56"/>
  <c r="AS35" i="56"/>
  <c r="AT35" i="56"/>
  <c r="AU35" i="56"/>
  <c r="AV35" i="56"/>
  <c r="AC36" i="56"/>
  <c r="AD36" i="56"/>
  <c r="AE36" i="56"/>
  <c r="AF36" i="56"/>
  <c r="AG36" i="56"/>
  <c r="AH36" i="56"/>
  <c r="AI36" i="56"/>
  <c r="AJ36" i="56"/>
  <c r="AK36" i="56"/>
  <c r="AL36" i="56"/>
  <c r="AM36" i="56"/>
  <c r="AN36" i="56"/>
  <c r="AO36" i="56"/>
  <c r="AP36" i="56"/>
  <c r="AQ36" i="56"/>
  <c r="AR36" i="56"/>
  <c r="AS36" i="56"/>
  <c r="AT36" i="56"/>
  <c r="AU36" i="56"/>
  <c r="AV36" i="56"/>
  <c r="AC37" i="56"/>
  <c r="AD37" i="56"/>
  <c r="AE37" i="56"/>
  <c r="AF37" i="56"/>
  <c r="AG37" i="56"/>
  <c r="AH37" i="56"/>
  <c r="AI37" i="56"/>
  <c r="AJ37" i="56"/>
  <c r="AK37" i="56"/>
  <c r="AL37" i="56"/>
  <c r="AM37" i="56"/>
  <c r="AN37" i="56"/>
  <c r="AO37" i="56"/>
  <c r="AP37" i="56"/>
  <c r="AQ37" i="56"/>
  <c r="AR37" i="56"/>
  <c r="AS37" i="56"/>
  <c r="AT37" i="56"/>
  <c r="AU37" i="56"/>
  <c r="AV37" i="56"/>
  <c r="AC38" i="56"/>
  <c r="AD38" i="56"/>
  <c r="AE38" i="56"/>
  <c r="AF38" i="56"/>
  <c r="AG38" i="56"/>
  <c r="AH38" i="56"/>
  <c r="AI38" i="56"/>
  <c r="AJ38" i="56"/>
  <c r="AK38" i="56"/>
  <c r="AL38" i="56"/>
  <c r="AM38" i="56"/>
  <c r="AN38" i="56"/>
  <c r="AO38" i="56"/>
  <c r="AP38" i="56"/>
  <c r="AQ38" i="56"/>
  <c r="AR38" i="56"/>
  <c r="AS38" i="56"/>
  <c r="AT38" i="56"/>
  <c r="AU38" i="56"/>
  <c r="AV38" i="56"/>
  <c r="AC39" i="56"/>
  <c r="AD39" i="56"/>
  <c r="AE39" i="56"/>
  <c r="AF39" i="56"/>
  <c r="AG39" i="56"/>
  <c r="AH39" i="56"/>
  <c r="AI39" i="56"/>
  <c r="AJ39" i="56"/>
  <c r="AK39" i="56"/>
  <c r="AL39" i="56"/>
  <c r="AM39" i="56"/>
  <c r="AN39" i="56"/>
  <c r="AO39" i="56"/>
  <c r="AP39" i="56"/>
  <c r="AQ39" i="56"/>
  <c r="AR39" i="56"/>
  <c r="AS39" i="56"/>
  <c r="AT39" i="56"/>
  <c r="AU39" i="56"/>
  <c r="AV39" i="56"/>
  <c r="AC40" i="56"/>
  <c r="AD40" i="56"/>
  <c r="AE40" i="56"/>
  <c r="AF40" i="56"/>
  <c r="AG40" i="56"/>
  <c r="AH40" i="56"/>
  <c r="AI40" i="56"/>
  <c r="AJ40" i="56"/>
  <c r="AK40" i="56"/>
  <c r="AL40" i="56"/>
  <c r="AM40" i="56"/>
  <c r="AN40" i="56"/>
  <c r="AO40" i="56"/>
  <c r="AP40" i="56"/>
  <c r="AQ40" i="56"/>
  <c r="AR40" i="56"/>
  <c r="AS40" i="56"/>
  <c r="AT40" i="56"/>
  <c r="AU40" i="56"/>
  <c r="AV40" i="56"/>
  <c r="AC41" i="56"/>
  <c r="AD41" i="56"/>
  <c r="AE41" i="56"/>
  <c r="AF41" i="56"/>
  <c r="AG41" i="56"/>
  <c r="AH41" i="56"/>
  <c r="AI41" i="56"/>
  <c r="AJ41" i="56"/>
  <c r="AK41" i="56"/>
  <c r="AL41" i="56"/>
  <c r="AM41" i="56"/>
  <c r="AN41" i="56"/>
  <c r="AO41" i="56"/>
  <c r="AP41" i="56"/>
  <c r="AQ41" i="56"/>
  <c r="AR41" i="56"/>
  <c r="AS41" i="56"/>
  <c r="AT41" i="56"/>
  <c r="AU41" i="56"/>
  <c r="AV41" i="56"/>
  <c r="AC42" i="56"/>
  <c r="AD42" i="56"/>
  <c r="AE42" i="56"/>
  <c r="AF42" i="56"/>
  <c r="AG42" i="56"/>
  <c r="AH42" i="56"/>
  <c r="AI42" i="56"/>
  <c r="AJ42" i="56"/>
  <c r="AK42" i="56"/>
  <c r="AL42" i="56"/>
  <c r="AM42" i="56"/>
  <c r="AN42" i="56"/>
  <c r="AO42" i="56"/>
  <c r="AP42" i="56"/>
  <c r="AQ42" i="56"/>
  <c r="AR42" i="56"/>
  <c r="AS42" i="56"/>
  <c r="AT42" i="56"/>
  <c r="AU42" i="56"/>
  <c r="AV42" i="56"/>
  <c r="AC43" i="56"/>
  <c r="AD43" i="56"/>
  <c r="AE43" i="56"/>
  <c r="AF43" i="56"/>
  <c r="AG43" i="56"/>
  <c r="AH43" i="56"/>
  <c r="AI43" i="56"/>
  <c r="AJ43" i="56"/>
  <c r="AK43" i="56"/>
  <c r="AL43" i="56"/>
  <c r="AM43" i="56"/>
  <c r="AN43" i="56"/>
  <c r="AO43" i="56"/>
  <c r="AP43" i="56"/>
  <c r="AQ43" i="56"/>
  <c r="AR43" i="56"/>
  <c r="AS43" i="56"/>
  <c r="AT43" i="56"/>
  <c r="AU43" i="56"/>
  <c r="AV43" i="56"/>
  <c r="AC44" i="56"/>
  <c r="AD44" i="56"/>
  <c r="AE44" i="56"/>
  <c r="AF44" i="56"/>
  <c r="AG44" i="56"/>
  <c r="AH44" i="56"/>
  <c r="AI44" i="56"/>
  <c r="AJ44" i="56"/>
  <c r="AK44" i="56"/>
  <c r="AL44" i="56"/>
  <c r="AM44" i="56"/>
  <c r="AN44" i="56"/>
  <c r="AO44" i="56"/>
  <c r="AP44" i="56"/>
  <c r="AQ44" i="56"/>
  <c r="AR44" i="56"/>
  <c r="AS44" i="56"/>
  <c r="AT44" i="56"/>
  <c r="AU44" i="56"/>
  <c r="AV44" i="56"/>
  <c r="AC45" i="56"/>
  <c r="AD45" i="56"/>
  <c r="AE45" i="56"/>
  <c r="AF45" i="56"/>
  <c r="AG45" i="56"/>
  <c r="AH45" i="56"/>
  <c r="AI45" i="56"/>
  <c r="AJ45" i="56"/>
  <c r="AK45" i="56"/>
  <c r="AL45" i="56"/>
  <c r="AM45" i="56"/>
  <c r="AN45" i="56"/>
  <c r="AO45" i="56"/>
  <c r="AP45" i="56"/>
  <c r="AQ45" i="56"/>
  <c r="AR45" i="56"/>
  <c r="AS45" i="56"/>
  <c r="AT45" i="56"/>
  <c r="AU45" i="56"/>
  <c r="AV45" i="56"/>
  <c r="AC46" i="56"/>
  <c r="AD46" i="56"/>
  <c r="AE46" i="56"/>
  <c r="AF46" i="56"/>
  <c r="AG46" i="56"/>
  <c r="AH46" i="56"/>
  <c r="AI46" i="56"/>
  <c r="AJ46" i="56"/>
  <c r="AK46" i="56"/>
  <c r="AL46" i="56"/>
  <c r="AM46" i="56"/>
  <c r="AN46" i="56"/>
  <c r="AO46" i="56"/>
  <c r="AP46" i="56"/>
  <c r="AQ46" i="56"/>
  <c r="AR46" i="56"/>
  <c r="AS46" i="56"/>
  <c r="AT46" i="56"/>
  <c r="AU46" i="56"/>
  <c r="AV46" i="56"/>
  <c r="AC47" i="56"/>
  <c r="AD47" i="56"/>
  <c r="AE47" i="56"/>
  <c r="AF47" i="56"/>
  <c r="AG47" i="56"/>
  <c r="AH47" i="56"/>
  <c r="AI47" i="56"/>
  <c r="AJ47" i="56"/>
  <c r="AK47" i="56"/>
  <c r="AL47" i="56"/>
  <c r="AM47" i="56"/>
  <c r="AN47" i="56"/>
  <c r="AO47" i="56"/>
  <c r="AP47" i="56"/>
  <c r="AQ47" i="56"/>
  <c r="AR47" i="56"/>
  <c r="AS47" i="56"/>
  <c r="AT47" i="56"/>
  <c r="AU47" i="56"/>
  <c r="AV47" i="56"/>
  <c r="AC48" i="56"/>
  <c r="AD48" i="56"/>
  <c r="AE48" i="56"/>
  <c r="AF48" i="56"/>
  <c r="AG48" i="56"/>
  <c r="AH48" i="56"/>
  <c r="AI48" i="56"/>
  <c r="AJ48" i="56"/>
  <c r="AK48" i="56"/>
  <c r="AL48" i="56"/>
  <c r="AM48" i="56"/>
  <c r="AN48" i="56"/>
  <c r="AO48" i="56"/>
  <c r="AP48" i="56"/>
  <c r="AQ48" i="56"/>
  <c r="AR48" i="56"/>
  <c r="AS48" i="56"/>
  <c r="AT48" i="56"/>
  <c r="AU48" i="56"/>
  <c r="AV48" i="56"/>
  <c r="AC49" i="56"/>
  <c r="AD49" i="56"/>
  <c r="AE49" i="56"/>
  <c r="AF49" i="56"/>
  <c r="AG49" i="56"/>
  <c r="AH49" i="56"/>
  <c r="AI49" i="56"/>
  <c r="AJ49" i="56"/>
  <c r="AK49" i="56"/>
  <c r="AL49" i="56"/>
  <c r="AM49" i="56"/>
  <c r="AN49" i="56"/>
  <c r="AO49" i="56"/>
  <c r="AP49" i="56"/>
  <c r="AQ49" i="56"/>
  <c r="AR49" i="56"/>
  <c r="AS49" i="56"/>
  <c r="AT49" i="56"/>
  <c r="AU49" i="56"/>
  <c r="AV49" i="56"/>
  <c r="AC50" i="56"/>
  <c r="AD50" i="56"/>
  <c r="AE50" i="56"/>
  <c r="AF50" i="56"/>
  <c r="AG50" i="56"/>
  <c r="AH50" i="56"/>
  <c r="AI50" i="56"/>
  <c r="AJ50" i="56"/>
  <c r="AK50" i="56"/>
  <c r="AL50" i="56"/>
  <c r="AM50" i="56"/>
  <c r="AN50" i="56"/>
  <c r="AO50" i="56"/>
  <c r="AP50" i="56"/>
  <c r="AQ50" i="56"/>
  <c r="AR50" i="56"/>
  <c r="AS50" i="56"/>
  <c r="AT50" i="56"/>
  <c r="AU50" i="56"/>
  <c r="AV50" i="56"/>
  <c r="AC51" i="56"/>
  <c r="AD51" i="56"/>
  <c r="AE51" i="56"/>
  <c r="AF51" i="56"/>
  <c r="AG51" i="56"/>
  <c r="AH51" i="56"/>
  <c r="AI51" i="56"/>
  <c r="AJ51" i="56"/>
  <c r="AK51" i="56"/>
  <c r="AL51" i="56"/>
  <c r="AM51" i="56"/>
  <c r="AN51" i="56"/>
  <c r="AO51" i="56"/>
  <c r="AP51" i="56"/>
  <c r="AQ51" i="56"/>
  <c r="AR51" i="56"/>
  <c r="AS51" i="56"/>
  <c r="AT51" i="56"/>
  <c r="AU51" i="56"/>
  <c r="AV51" i="56"/>
  <c r="AC52" i="56"/>
  <c r="AD52" i="56"/>
  <c r="AE52" i="56"/>
  <c r="AF52" i="56"/>
  <c r="AG52" i="56"/>
  <c r="AH52" i="56"/>
  <c r="AI52" i="56"/>
  <c r="AJ52" i="56"/>
  <c r="AK52" i="56"/>
  <c r="AL52" i="56"/>
  <c r="AM52" i="56"/>
  <c r="AN52" i="56"/>
  <c r="AO52" i="56"/>
  <c r="AP52" i="56"/>
  <c r="AQ52" i="56"/>
  <c r="AR52" i="56"/>
  <c r="AS52" i="56"/>
  <c r="AT52" i="56"/>
  <c r="AU52" i="56"/>
  <c r="AV52" i="56"/>
  <c r="AC53" i="56"/>
  <c r="AD53" i="56"/>
  <c r="AE53" i="56"/>
  <c r="AF53" i="56"/>
  <c r="AG53" i="56"/>
  <c r="AH53" i="56"/>
  <c r="AI53" i="56"/>
  <c r="AJ53" i="56"/>
  <c r="AK53" i="56"/>
  <c r="AL53" i="56"/>
  <c r="AM53" i="56"/>
  <c r="AN53" i="56"/>
  <c r="AO53" i="56"/>
  <c r="AP53" i="56"/>
  <c r="AQ53" i="56"/>
  <c r="AR53" i="56"/>
  <c r="AS53" i="56"/>
  <c r="AT53" i="56"/>
  <c r="AU53" i="56"/>
  <c r="AV53" i="56"/>
  <c r="AC54" i="56"/>
  <c r="AD54" i="56"/>
  <c r="AE54" i="56"/>
  <c r="AF54" i="56"/>
  <c r="AG54" i="56"/>
  <c r="AH54" i="56"/>
  <c r="AI54" i="56"/>
  <c r="AJ54" i="56"/>
  <c r="AK54" i="56"/>
  <c r="AL54" i="56"/>
  <c r="AM54" i="56"/>
  <c r="AN54" i="56"/>
  <c r="AO54" i="56"/>
  <c r="AP54" i="56"/>
  <c r="AQ54" i="56"/>
  <c r="AR54" i="56"/>
  <c r="AS54" i="56"/>
  <c r="AT54" i="56"/>
  <c r="AU54" i="56"/>
  <c r="AV54" i="56"/>
  <c r="AC55" i="56"/>
  <c r="AD55" i="56"/>
  <c r="AE55" i="56"/>
  <c r="AF55" i="56"/>
  <c r="AG55" i="56"/>
  <c r="AH55" i="56"/>
  <c r="AI55" i="56"/>
  <c r="AJ55" i="56"/>
  <c r="AK55" i="56"/>
  <c r="AL55" i="56"/>
  <c r="AM55" i="56"/>
  <c r="AN55" i="56"/>
  <c r="AO55" i="56"/>
  <c r="AP55" i="56"/>
  <c r="AQ55" i="56"/>
  <c r="AR55" i="56"/>
  <c r="AS55" i="56"/>
  <c r="AT55" i="56"/>
  <c r="AU55" i="56"/>
  <c r="AV55" i="56"/>
  <c r="AC56" i="56"/>
  <c r="AD56" i="56"/>
  <c r="AE56" i="56"/>
  <c r="AF56" i="56"/>
  <c r="AG56" i="56"/>
  <c r="AH56" i="56"/>
  <c r="AI56" i="56"/>
  <c r="AJ56" i="56"/>
  <c r="AK56" i="56"/>
  <c r="AL56" i="56"/>
  <c r="AM56" i="56"/>
  <c r="AN56" i="56"/>
  <c r="AO56" i="56"/>
  <c r="AP56" i="56"/>
  <c r="AQ56" i="56"/>
  <c r="AR56" i="56"/>
  <c r="AS56" i="56"/>
  <c r="AT56" i="56"/>
  <c r="AU56" i="56"/>
  <c r="AV56" i="56"/>
  <c r="AC57" i="56"/>
  <c r="AD57" i="56"/>
  <c r="AE57" i="56"/>
  <c r="AF57" i="56"/>
  <c r="AG57" i="56"/>
  <c r="AH57" i="56"/>
  <c r="AI57" i="56"/>
  <c r="AJ57" i="56"/>
  <c r="AK57" i="56"/>
  <c r="AL57" i="56"/>
  <c r="AM57" i="56"/>
  <c r="AN57" i="56"/>
  <c r="AO57" i="56"/>
  <c r="AP57" i="56"/>
  <c r="AQ57" i="56"/>
  <c r="AR57" i="56"/>
  <c r="AS57" i="56"/>
  <c r="AT57" i="56"/>
  <c r="AU57" i="56"/>
  <c r="AV57" i="56"/>
  <c r="AC58" i="56"/>
  <c r="AD58" i="56"/>
  <c r="AE58" i="56"/>
  <c r="AF58" i="56"/>
  <c r="AG58" i="56"/>
  <c r="AH58" i="56"/>
  <c r="AI58" i="56"/>
  <c r="AJ58" i="56"/>
  <c r="AK58" i="56"/>
  <c r="AL58" i="56"/>
  <c r="AM58" i="56"/>
  <c r="AN58" i="56"/>
  <c r="AO58" i="56"/>
  <c r="AP58" i="56"/>
  <c r="AQ58" i="56"/>
  <c r="AR58" i="56"/>
  <c r="AS58" i="56"/>
  <c r="AT58" i="56"/>
  <c r="AU58" i="56"/>
  <c r="AV58" i="56"/>
  <c r="AC59" i="56"/>
  <c r="AD59" i="56"/>
  <c r="AE59" i="56"/>
  <c r="AF59" i="56"/>
  <c r="AG59" i="56"/>
  <c r="AH59" i="56"/>
  <c r="AI59" i="56"/>
  <c r="AJ59" i="56"/>
  <c r="AK59" i="56"/>
  <c r="AL59" i="56"/>
  <c r="AM59" i="56"/>
  <c r="AN59" i="56"/>
  <c r="AO59" i="56"/>
  <c r="AP59" i="56"/>
  <c r="AQ59" i="56"/>
  <c r="AR59" i="56"/>
  <c r="AS59" i="56"/>
  <c r="AT59" i="56"/>
  <c r="AU59" i="56"/>
  <c r="AV59" i="56"/>
  <c r="AC60" i="56"/>
  <c r="AD60" i="56"/>
  <c r="AE60" i="56"/>
  <c r="AF60" i="56"/>
  <c r="AG60" i="56"/>
  <c r="AH60" i="56"/>
  <c r="AI60" i="56"/>
  <c r="AJ60" i="56"/>
  <c r="AK60" i="56"/>
  <c r="AL60" i="56"/>
  <c r="AM60" i="56"/>
  <c r="AN60" i="56"/>
  <c r="AO60" i="56"/>
  <c r="AP60" i="56"/>
  <c r="AQ60" i="56"/>
  <c r="AR60" i="56"/>
  <c r="AS60" i="56"/>
  <c r="AT60" i="56"/>
  <c r="AU60" i="56"/>
  <c r="AV60" i="56"/>
  <c r="AC61" i="56"/>
  <c r="AD61" i="56"/>
  <c r="AE61" i="56"/>
  <c r="AF61" i="56"/>
  <c r="AG61" i="56"/>
  <c r="AH61" i="56"/>
  <c r="AI61" i="56"/>
  <c r="AJ61" i="56"/>
  <c r="AK61" i="56"/>
  <c r="AL61" i="56"/>
  <c r="AM61" i="56"/>
  <c r="AN61" i="56"/>
  <c r="AO61" i="56"/>
  <c r="AP61" i="56"/>
  <c r="AQ61" i="56"/>
  <c r="AR61" i="56"/>
  <c r="AS61" i="56"/>
  <c r="AT61" i="56"/>
  <c r="AU61" i="56"/>
  <c r="AV61" i="56"/>
  <c r="AC62" i="56"/>
  <c r="AD62" i="56"/>
  <c r="AE62" i="56"/>
  <c r="AF62" i="56"/>
  <c r="AG62" i="56"/>
  <c r="AH62" i="56"/>
  <c r="AI62" i="56"/>
  <c r="AJ62" i="56"/>
  <c r="AK62" i="56"/>
  <c r="AL62" i="56"/>
  <c r="AM62" i="56"/>
  <c r="AN62" i="56"/>
  <c r="AO62" i="56"/>
  <c r="AP62" i="56"/>
  <c r="AQ62" i="56"/>
  <c r="AR62" i="56"/>
  <c r="AS62" i="56"/>
  <c r="AT62" i="56"/>
  <c r="AU62" i="56"/>
  <c r="AV62" i="56"/>
  <c r="AC63" i="56"/>
  <c r="AD63" i="56"/>
  <c r="AE63" i="56"/>
  <c r="AF63" i="56"/>
  <c r="AG63" i="56"/>
  <c r="AH63" i="56"/>
  <c r="AI63" i="56"/>
  <c r="AJ63" i="56"/>
  <c r="AK63" i="56"/>
  <c r="AL63" i="56"/>
  <c r="AM63" i="56"/>
  <c r="AN63" i="56"/>
  <c r="AO63" i="56"/>
  <c r="AP63" i="56"/>
  <c r="AQ63" i="56"/>
  <c r="AR63" i="56"/>
  <c r="AS63" i="56"/>
  <c r="AT63" i="56"/>
  <c r="AU63" i="56"/>
  <c r="AV63" i="56"/>
  <c r="AC64" i="56"/>
  <c r="AD64" i="56"/>
  <c r="AE64" i="56"/>
  <c r="AF64" i="56"/>
  <c r="AG64" i="56"/>
  <c r="AH64" i="56"/>
  <c r="AI64" i="56"/>
  <c r="AJ64" i="56"/>
  <c r="AK64" i="56"/>
  <c r="AL64" i="56"/>
  <c r="AM64" i="56"/>
  <c r="AN64" i="56"/>
  <c r="AO64" i="56"/>
  <c r="AP64" i="56"/>
  <c r="AQ64" i="56"/>
  <c r="AR64" i="56"/>
  <c r="AS64" i="56"/>
  <c r="AT64" i="56"/>
  <c r="AU64" i="56"/>
  <c r="AV64" i="56"/>
  <c r="AC65" i="56"/>
  <c r="AD65" i="56"/>
  <c r="AE65" i="56"/>
  <c r="AF65" i="56"/>
  <c r="AG65" i="56"/>
  <c r="AH65" i="56"/>
  <c r="AI65" i="56"/>
  <c r="AJ65" i="56"/>
  <c r="AK65" i="56"/>
  <c r="AL65" i="56"/>
  <c r="AM65" i="56"/>
  <c r="AN65" i="56"/>
  <c r="AO65" i="56"/>
  <c r="AP65" i="56"/>
  <c r="AQ65" i="56"/>
  <c r="AR65" i="56"/>
  <c r="AS65" i="56"/>
  <c r="AT65" i="56"/>
  <c r="AU65" i="56"/>
  <c r="AV65" i="56"/>
  <c r="AC66" i="56"/>
  <c r="AD66" i="56"/>
  <c r="AE66" i="56"/>
  <c r="AF66" i="56"/>
  <c r="AG66" i="56"/>
  <c r="AH66" i="56"/>
  <c r="AI66" i="56"/>
  <c r="AJ66" i="56"/>
  <c r="AK66" i="56"/>
  <c r="AL66" i="56"/>
  <c r="AM66" i="56"/>
  <c r="AN66" i="56"/>
  <c r="AO66" i="56"/>
  <c r="AP66" i="56"/>
  <c r="AQ66" i="56"/>
  <c r="AR66" i="56"/>
  <c r="AS66" i="56"/>
  <c r="AT66" i="56"/>
  <c r="AU66" i="56"/>
  <c r="AV66" i="56"/>
  <c r="AC67" i="56"/>
  <c r="AD67" i="56"/>
  <c r="AE67" i="56"/>
  <c r="AF67" i="56"/>
  <c r="AG67" i="56"/>
  <c r="AH67" i="56"/>
  <c r="AI67" i="56"/>
  <c r="AJ67" i="56"/>
  <c r="AK67" i="56"/>
  <c r="AL67" i="56"/>
  <c r="AM67" i="56"/>
  <c r="AN67" i="56"/>
  <c r="AO67" i="56"/>
  <c r="AP67" i="56"/>
  <c r="AQ67" i="56"/>
  <c r="AR67" i="56"/>
  <c r="AS67" i="56"/>
  <c r="AT67" i="56"/>
  <c r="AU67" i="56"/>
  <c r="AV67" i="56"/>
  <c r="AC68" i="56"/>
  <c r="AD68" i="56"/>
  <c r="AE68" i="56"/>
  <c r="AF68" i="56"/>
  <c r="AG68" i="56"/>
  <c r="AH68" i="56"/>
  <c r="AI68" i="56"/>
  <c r="AJ68" i="56"/>
  <c r="AK68" i="56"/>
  <c r="AL68" i="56"/>
  <c r="AM68" i="56"/>
  <c r="AN68" i="56"/>
  <c r="AO68" i="56"/>
  <c r="AP68" i="56"/>
  <c r="AQ68" i="56"/>
  <c r="AR68" i="56"/>
  <c r="AS68" i="56"/>
  <c r="AT68" i="56"/>
  <c r="AU68" i="56"/>
  <c r="AV68" i="56"/>
  <c r="AC69" i="56"/>
  <c r="AD69" i="56"/>
  <c r="AE69" i="56"/>
  <c r="AF69" i="56"/>
  <c r="AG69" i="56"/>
  <c r="AH69" i="56"/>
  <c r="AI69" i="56"/>
  <c r="AJ69" i="56"/>
  <c r="AK69" i="56"/>
  <c r="AL69" i="56"/>
  <c r="AM69" i="56"/>
  <c r="AN69" i="56"/>
  <c r="AO69" i="56"/>
  <c r="AP69" i="56"/>
  <c r="AQ69" i="56"/>
  <c r="AR69" i="56"/>
  <c r="AS69" i="56"/>
  <c r="AT69" i="56"/>
  <c r="AU69" i="56"/>
  <c r="AV69" i="56"/>
  <c r="AC70" i="56"/>
  <c r="AD70" i="56"/>
  <c r="AE70" i="56"/>
  <c r="AF70" i="56"/>
  <c r="AG70" i="56"/>
  <c r="AH70" i="56"/>
  <c r="AI70" i="56"/>
  <c r="AJ70" i="56"/>
  <c r="AK70" i="56"/>
  <c r="AL70" i="56"/>
  <c r="AM70" i="56"/>
  <c r="AN70" i="56"/>
  <c r="AO70" i="56"/>
  <c r="AP70" i="56"/>
  <c r="AQ70" i="56"/>
  <c r="AR70" i="56"/>
  <c r="AS70" i="56"/>
  <c r="AT70" i="56"/>
  <c r="AU70" i="56"/>
  <c r="AV70" i="56"/>
  <c r="AC71" i="56"/>
  <c r="AD71" i="56"/>
  <c r="AE71" i="56"/>
  <c r="AF71" i="56"/>
  <c r="AG71" i="56"/>
  <c r="AH71" i="56"/>
  <c r="AI71" i="56"/>
  <c r="AJ71" i="56"/>
  <c r="AK71" i="56"/>
  <c r="AL71" i="56"/>
  <c r="AM71" i="56"/>
  <c r="AN71" i="56"/>
  <c r="AO71" i="56"/>
  <c r="AP71" i="56"/>
  <c r="AQ71" i="56"/>
  <c r="AR71" i="56"/>
  <c r="AS71" i="56"/>
  <c r="AT71" i="56"/>
  <c r="AU71" i="56"/>
  <c r="AV71" i="56"/>
  <c r="AC72" i="56"/>
  <c r="AD72" i="56"/>
  <c r="AE72" i="56"/>
  <c r="AF72" i="56"/>
  <c r="AG72" i="56"/>
  <c r="AH72" i="56"/>
  <c r="AI72" i="56"/>
  <c r="AJ72" i="56"/>
  <c r="AK72" i="56"/>
  <c r="AL72" i="56"/>
  <c r="AM72" i="56"/>
  <c r="AN72" i="56"/>
  <c r="AO72" i="56"/>
  <c r="AP72" i="56"/>
  <c r="AQ72" i="56"/>
  <c r="AR72" i="56"/>
  <c r="AS72" i="56"/>
  <c r="AT72" i="56"/>
  <c r="AU72" i="56"/>
  <c r="AV72" i="56"/>
  <c r="AC73" i="56"/>
  <c r="AD73" i="56"/>
  <c r="AE73" i="56"/>
  <c r="AF73" i="56"/>
  <c r="AG73" i="56"/>
  <c r="AH73" i="56"/>
  <c r="AI73" i="56"/>
  <c r="AJ73" i="56"/>
  <c r="AK73" i="56"/>
  <c r="AL73" i="56"/>
  <c r="AM73" i="56"/>
  <c r="AN73" i="56"/>
  <c r="AO73" i="56"/>
  <c r="AP73" i="56"/>
  <c r="AQ73" i="56"/>
  <c r="AR73" i="56"/>
  <c r="AS73" i="56"/>
  <c r="AT73" i="56"/>
  <c r="AU73" i="56"/>
  <c r="AV73" i="56"/>
  <c r="AC74" i="56"/>
  <c r="AD74" i="56"/>
  <c r="AE74" i="56"/>
  <c r="AF74" i="56"/>
  <c r="AG74" i="56"/>
  <c r="AH74" i="56"/>
  <c r="AI74" i="56"/>
  <c r="AJ74" i="56"/>
  <c r="AK74" i="56"/>
  <c r="AL74" i="56"/>
  <c r="AM74" i="56"/>
  <c r="AN74" i="56"/>
  <c r="AO74" i="56"/>
  <c r="AP74" i="56"/>
  <c r="AQ74" i="56"/>
  <c r="AR74" i="56"/>
  <c r="AS74" i="56"/>
  <c r="AT74" i="56"/>
  <c r="AU74" i="56"/>
  <c r="AV74" i="56"/>
  <c r="AC75" i="56"/>
  <c r="AD75" i="56"/>
  <c r="AE75" i="56"/>
  <c r="AF75" i="56"/>
  <c r="AG75" i="56"/>
  <c r="AH75" i="56"/>
  <c r="AI75" i="56"/>
  <c r="AJ75" i="56"/>
  <c r="AK75" i="56"/>
  <c r="AL75" i="56"/>
  <c r="AM75" i="56"/>
  <c r="AN75" i="56"/>
  <c r="AO75" i="56"/>
  <c r="AP75" i="56"/>
  <c r="AQ75" i="56"/>
  <c r="AR75" i="56"/>
  <c r="AS75" i="56"/>
  <c r="AT75" i="56"/>
  <c r="AU75" i="56"/>
  <c r="AV75" i="56"/>
  <c r="AC76" i="56"/>
  <c r="AD76" i="56"/>
  <c r="AE76" i="56"/>
  <c r="AF76" i="56"/>
  <c r="AG76" i="56"/>
  <c r="AH76" i="56"/>
  <c r="AI76" i="56"/>
  <c r="AJ76" i="56"/>
  <c r="AK76" i="56"/>
  <c r="AL76" i="56"/>
  <c r="AM76" i="56"/>
  <c r="AN76" i="56"/>
  <c r="AO76" i="56"/>
  <c r="AP76" i="56"/>
  <c r="AQ76" i="56"/>
  <c r="AR76" i="56"/>
  <c r="AS76" i="56"/>
  <c r="AT76" i="56"/>
  <c r="AU76" i="56"/>
  <c r="AV76" i="56"/>
  <c r="AC77" i="56"/>
  <c r="AD77" i="56"/>
  <c r="AE77" i="56"/>
  <c r="AF77" i="56"/>
  <c r="AG77" i="56"/>
  <c r="AH77" i="56"/>
  <c r="AI77" i="56"/>
  <c r="AJ77" i="56"/>
  <c r="AK77" i="56"/>
  <c r="AL77" i="56"/>
  <c r="AM77" i="56"/>
  <c r="AN77" i="56"/>
  <c r="AO77" i="56"/>
  <c r="AP77" i="56"/>
  <c r="AQ77" i="56"/>
  <c r="AR77" i="56"/>
  <c r="AS77" i="56"/>
  <c r="AT77" i="56"/>
  <c r="AU77" i="56"/>
  <c r="AV77" i="56"/>
  <c r="AC78" i="56"/>
  <c r="AD78" i="56"/>
  <c r="AE78" i="56"/>
  <c r="AF78" i="56"/>
  <c r="AG78" i="56"/>
  <c r="AH78" i="56"/>
  <c r="AI78" i="56"/>
  <c r="AJ78" i="56"/>
  <c r="AK78" i="56"/>
  <c r="AL78" i="56"/>
  <c r="AM78" i="56"/>
  <c r="AN78" i="56"/>
  <c r="AO78" i="56"/>
  <c r="AP78" i="56"/>
  <c r="AQ78" i="56"/>
  <c r="AR78" i="56"/>
  <c r="AS78" i="56"/>
  <c r="AT78" i="56"/>
  <c r="AU78" i="56"/>
  <c r="AV78" i="56"/>
  <c r="AC79" i="56"/>
  <c r="AD79" i="56"/>
  <c r="AE79" i="56"/>
  <c r="AF79" i="56"/>
  <c r="AG79" i="56"/>
  <c r="AH79" i="56"/>
  <c r="AI79" i="56"/>
  <c r="AJ79" i="56"/>
  <c r="AK79" i="56"/>
  <c r="AL79" i="56"/>
  <c r="AM79" i="56"/>
  <c r="AN79" i="56"/>
  <c r="AO79" i="56"/>
  <c r="AP79" i="56"/>
  <c r="AQ79" i="56"/>
  <c r="AR79" i="56"/>
  <c r="AS79" i="56"/>
  <c r="AT79" i="56"/>
  <c r="AU79" i="56"/>
  <c r="AV79" i="56"/>
  <c r="AC80" i="56"/>
  <c r="AD80" i="56"/>
  <c r="AE80" i="56"/>
  <c r="AF80" i="56"/>
  <c r="AG80" i="56"/>
  <c r="AH80" i="56"/>
  <c r="AI80" i="56"/>
  <c r="AJ80" i="56"/>
  <c r="AK80" i="56"/>
  <c r="AL80" i="56"/>
  <c r="AM80" i="56"/>
  <c r="AN80" i="56"/>
  <c r="AO80" i="56"/>
  <c r="AP80" i="56"/>
  <c r="AQ80" i="56"/>
  <c r="AR80" i="56"/>
  <c r="AS80" i="56"/>
  <c r="AT80" i="56"/>
  <c r="AU80" i="56"/>
  <c r="AV80" i="56"/>
  <c r="AC81" i="56"/>
  <c r="AD81" i="56"/>
  <c r="AE81" i="56"/>
  <c r="AF81" i="56"/>
  <c r="AG81" i="56"/>
  <c r="AH81" i="56"/>
  <c r="AI81" i="56"/>
  <c r="AJ81" i="56"/>
  <c r="AK81" i="56"/>
  <c r="AL81" i="56"/>
  <c r="AM81" i="56"/>
  <c r="AN81" i="56"/>
  <c r="AO81" i="56"/>
  <c r="AP81" i="56"/>
  <c r="AQ81" i="56"/>
  <c r="AR81" i="56"/>
  <c r="AS81" i="56"/>
  <c r="AT81" i="56"/>
  <c r="AU81" i="56"/>
  <c r="AV81" i="56"/>
  <c r="AC82" i="56"/>
  <c r="AD82" i="56"/>
  <c r="AE82" i="56"/>
  <c r="AF82" i="56"/>
  <c r="AG82" i="56"/>
  <c r="AH82" i="56"/>
  <c r="AI82" i="56"/>
  <c r="AJ82" i="56"/>
  <c r="AK82" i="56"/>
  <c r="AL82" i="56"/>
  <c r="AM82" i="56"/>
  <c r="AN82" i="56"/>
  <c r="AO82" i="56"/>
  <c r="AP82" i="56"/>
  <c r="AQ82" i="56"/>
  <c r="AR82" i="56"/>
  <c r="AS82" i="56"/>
  <c r="AT82" i="56"/>
  <c r="AU82" i="56"/>
  <c r="AV82" i="56"/>
  <c r="AC83" i="56"/>
  <c r="AD83" i="56"/>
  <c r="AE83" i="56"/>
  <c r="AF83" i="56"/>
  <c r="AG83" i="56"/>
  <c r="AH83" i="56"/>
  <c r="AI83" i="56"/>
  <c r="AJ83" i="56"/>
  <c r="AK83" i="56"/>
  <c r="AL83" i="56"/>
  <c r="AM83" i="56"/>
  <c r="AN83" i="56"/>
  <c r="AO83" i="56"/>
  <c r="AP83" i="56"/>
  <c r="AQ83" i="56"/>
  <c r="AR83" i="56"/>
  <c r="AS83" i="56"/>
  <c r="AT83" i="56"/>
  <c r="AU83" i="56"/>
  <c r="AV83" i="56"/>
  <c r="AC84" i="56"/>
  <c r="AD84" i="56"/>
  <c r="AE84" i="56"/>
  <c r="AF84" i="56"/>
  <c r="AG84" i="56"/>
  <c r="AH84" i="56"/>
  <c r="AI84" i="56"/>
  <c r="AJ84" i="56"/>
  <c r="AK84" i="56"/>
  <c r="AL84" i="56"/>
  <c r="AM84" i="56"/>
  <c r="AN84" i="56"/>
  <c r="AO84" i="56"/>
  <c r="AP84" i="56"/>
  <c r="AQ84" i="56"/>
  <c r="AR84" i="56"/>
  <c r="AS84" i="56"/>
  <c r="AT84" i="56"/>
  <c r="AU84" i="56"/>
  <c r="AV84" i="56"/>
  <c r="AC85" i="56"/>
  <c r="AD85" i="56"/>
  <c r="AE85" i="56"/>
  <c r="AF85" i="56"/>
  <c r="AG85" i="56"/>
  <c r="AH85" i="56"/>
  <c r="AI85" i="56"/>
  <c r="AJ85" i="56"/>
  <c r="AK85" i="56"/>
  <c r="AL85" i="56"/>
  <c r="AM85" i="56"/>
  <c r="AN85" i="56"/>
  <c r="AO85" i="56"/>
  <c r="AP85" i="56"/>
  <c r="AQ85" i="56"/>
  <c r="AR85" i="56"/>
  <c r="AS85" i="56"/>
  <c r="AT85" i="56"/>
  <c r="AU85" i="56"/>
  <c r="AV85" i="56"/>
  <c r="AC86" i="56"/>
  <c r="AD86" i="56"/>
  <c r="AE86" i="56"/>
  <c r="AF86" i="56"/>
  <c r="AG86" i="56"/>
  <c r="AH86" i="56"/>
  <c r="AI86" i="56"/>
  <c r="AJ86" i="56"/>
  <c r="AK86" i="56"/>
  <c r="AL86" i="56"/>
  <c r="AM86" i="56"/>
  <c r="AN86" i="56"/>
  <c r="AO86" i="56"/>
  <c r="AP86" i="56"/>
  <c r="AQ86" i="56"/>
  <c r="AR86" i="56"/>
  <c r="AS86" i="56"/>
  <c r="AT86" i="56"/>
  <c r="AU86" i="56"/>
  <c r="AV86" i="56"/>
  <c r="AC87" i="56"/>
  <c r="AD87" i="56"/>
  <c r="AE87" i="56"/>
  <c r="AF87" i="56"/>
  <c r="AG87" i="56"/>
  <c r="AH87" i="56"/>
  <c r="AI87" i="56"/>
  <c r="AJ87" i="56"/>
  <c r="AK87" i="56"/>
  <c r="AL87" i="56"/>
  <c r="AM87" i="56"/>
  <c r="AN87" i="56"/>
  <c r="AO87" i="56"/>
  <c r="AP87" i="56"/>
  <c r="AQ87" i="56"/>
  <c r="AR87" i="56"/>
  <c r="AS87" i="56"/>
  <c r="AT87" i="56"/>
  <c r="AU87" i="56"/>
  <c r="AV87" i="56"/>
  <c r="AC88" i="56"/>
  <c r="AD88" i="56"/>
  <c r="AE88" i="56"/>
  <c r="AF88" i="56"/>
  <c r="AG88" i="56"/>
  <c r="AH88" i="56"/>
  <c r="AI88" i="56"/>
  <c r="AJ88" i="56"/>
  <c r="AK88" i="56"/>
  <c r="AL88" i="56"/>
  <c r="AM88" i="56"/>
  <c r="AN88" i="56"/>
  <c r="AO88" i="56"/>
  <c r="AP88" i="56"/>
  <c r="AQ88" i="56"/>
  <c r="AR88" i="56"/>
  <c r="AS88" i="56"/>
  <c r="AT88" i="56"/>
  <c r="AU88" i="56"/>
  <c r="AV88" i="56"/>
  <c r="AC89" i="56"/>
  <c r="AD89" i="56"/>
  <c r="AE89" i="56"/>
  <c r="AF89" i="56"/>
  <c r="AG89" i="56"/>
  <c r="AH89" i="56"/>
  <c r="AI89" i="56"/>
  <c r="AJ89" i="56"/>
  <c r="AK89" i="56"/>
  <c r="AL89" i="56"/>
  <c r="AM89" i="56"/>
  <c r="AN89" i="56"/>
  <c r="AO89" i="56"/>
  <c r="AP89" i="56"/>
  <c r="AQ89" i="56"/>
  <c r="AR89" i="56"/>
  <c r="AS89" i="56"/>
  <c r="AT89" i="56"/>
  <c r="AU89" i="56"/>
  <c r="AV89" i="56"/>
  <c r="AC90" i="56"/>
  <c r="AD90" i="56"/>
  <c r="AE90" i="56"/>
  <c r="AF90" i="56"/>
  <c r="AG90" i="56"/>
  <c r="AH90" i="56"/>
  <c r="AI90" i="56"/>
  <c r="AJ90" i="56"/>
  <c r="AK90" i="56"/>
  <c r="AL90" i="56"/>
  <c r="AM90" i="56"/>
  <c r="AN90" i="56"/>
  <c r="AO90" i="56"/>
  <c r="AP90" i="56"/>
  <c r="AQ90" i="56"/>
  <c r="AR90" i="56"/>
  <c r="AS90" i="56"/>
  <c r="AT90" i="56"/>
  <c r="AU90" i="56"/>
  <c r="AV90" i="56"/>
  <c r="AC91" i="56"/>
  <c r="AD91" i="56"/>
  <c r="AE91" i="56"/>
  <c r="AF91" i="56"/>
  <c r="AG91" i="56"/>
  <c r="AH91" i="56"/>
  <c r="AI91" i="56"/>
  <c r="AJ91" i="56"/>
  <c r="AK91" i="56"/>
  <c r="AL91" i="56"/>
  <c r="AM91" i="56"/>
  <c r="AN91" i="56"/>
  <c r="AO91" i="56"/>
  <c r="AP91" i="56"/>
  <c r="AQ91" i="56"/>
  <c r="AR91" i="56"/>
  <c r="AS91" i="56"/>
  <c r="AT91" i="56"/>
  <c r="AU91" i="56"/>
  <c r="AV91" i="56"/>
  <c r="AC92" i="56"/>
  <c r="AD92" i="56"/>
  <c r="AE92" i="56"/>
  <c r="AF92" i="56"/>
  <c r="AG92" i="56"/>
  <c r="AH92" i="56"/>
  <c r="AI92" i="56"/>
  <c r="AJ92" i="56"/>
  <c r="AK92" i="56"/>
  <c r="AL92" i="56"/>
  <c r="AM92" i="56"/>
  <c r="AN92" i="56"/>
  <c r="AO92" i="56"/>
  <c r="AP92" i="56"/>
  <c r="AQ92" i="56"/>
  <c r="AR92" i="56"/>
  <c r="AS92" i="56"/>
  <c r="AT92" i="56"/>
  <c r="AU92" i="56"/>
  <c r="AV92" i="56"/>
  <c r="AC93" i="56"/>
  <c r="AD93" i="56"/>
  <c r="AE93" i="56"/>
  <c r="AF93" i="56"/>
  <c r="AG93" i="56"/>
  <c r="AH93" i="56"/>
  <c r="AI93" i="56"/>
  <c r="AJ93" i="56"/>
  <c r="AK93" i="56"/>
  <c r="AL93" i="56"/>
  <c r="AM93" i="56"/>
  <c r="AN93" i="56"/>
  <c r="AO93" i="56"/>
  <c r="AP93" i="56"/>
  <c r="AQ93" i="56"/>
  <c r="AR93" i="56"/>
  <c r="AS93" i="56"/>
  <c r="AT93" i="56"/>
  <c r="AU93" i="56"/>
  <c r="AV93" i="56"/>
  <c r="AC94" i="56"/>
  <c r="AD94" i="56"/>
  <c r="AE94" i="56"/>
  <c r="AF94" i="56"/>
  <c r="AG94" i="56"/>
  <c r="AH94" i="56"/>
  <c r="AI94" i="56"/>
  <c r="AJ94" i="56"/>
  <c r="AK94" i="56"/>
  <c r="AL94" i="56"/>
  <c r="AM94" i="56"/>
  <c r="AN94" i="56"/>
  <c r="AO94" i="56"/>
  <c r="AP94" i="56"/>
  <c r="AQ94" i="56"/>
  <c r="AR94" i="56"/>
  <c r="AS94" i="56"/>
  <c r="AT94" i="56"/>
  <c r="AU94" i="56"/>
  <c r="AV94" i="56"/>
  <c r="AC95" i="56"/>
  <c r="AD95" i="56"/>
  <c r="AE95" i="56"/>
  <c r="AF95" i="56"/>
  <c r="AG95" i="56"/>
  <c r="AH95" i="56"/>
  <c r="AI95" i="56"/>
  <c r="AJ95" i="56"/>
  <c r="AK95" i="56"/>
  <c r="AL95" i="56"/>
  <c r="AM95" i="56"/>
  <c r="AN95" i="56"/>
  <c r="AO95" i="56"/>
  <c r="AP95" i="56"/>
  <c r="AQ95" i="56"/>
  <c r="AR95" i="56"/>
  <c r="AS95" i="56"/>
  <c r="AT95" i="56"/>
  <c r="AU95" i="56"/>
  <c r="AV95" i="56"/>
  <c r="AC96" i="56"/>
  <c r="AD96" i="56"/>
  <c r="AE96" i="56"/>
  <c r="AF96" i="56"/>
  <c r="AG96" i="56"/>
  <c r="AH96" i="56"/>
  <c r="AI96" i="56"/>
  <c r="AJ96" i="56"/>
  <c r="AK96" i="56"/>
  <c r="AL96" i="56"/>
  <c r="AM96" i="56"/>
  <c r="AN96" i="56"/>
  <c r="AO96" i="56"/>
  <c r="AP96" i="56"/>
  <c r="AQ96" i="56"/>
  <c r="AR96" i="56"/>
  <c r="AS96" i="56"/>
  <c r="AT96" i="56"/>
  <c r="AU96" i="56"/>
  <c r="AV96" i="56"/>
  <c r="AC97" i="56"/>
  <c r="AD97" i="56"/>
  <c r="AE97" i="56"/>
  <c r="AF97" i="56"/>
  <c r="AG97" i="56"/>
  <c r="AH97" i="56"/>
  <c r="AI97" i="56"/>
  <c r="AJ97" i="56"/>
  <c r="AK97" i="56"/>
  <c r="AL97" i="56"/>
  <c r="AM97" i="56"/>
  <c r="AN97" i="56"/>
  <c r="AO97" i="56"/>
  <c r="AP97" i="56"/>
  <c r="AQ97" i="56"/>
  <c r="AR97" i="56"/>
  <c r="AS97" i="56"/>
  <c r="AT97" i="56"/>
  <c r="AU97" i="56"/>
  <c r="AV97" i="56"/>
  <c r="AC98" i="56"/>
  <c r="AD98" i="56"/>
  <c r="AE98" i="56"/>
  <c r="AF98" i="56"/>
  <c r="AG98" i="56"/>
  <c r="AH98" i="56"/>
  <c r="AI98" i="56"/>
  <c r="AJ98" i="56"/>
  <c r="AK98" i="56"/>
  <c r="AL98" i="56"/>
  <c r="AM98" i="56"/>
  <c r="AN98" i="56"/>
  <c r="AO98" i="56"/>
  <c r="AP98" i="56"/>
  <c r="AQ98" i="56"/>
  <c r="AR98" i="56"/>
  <c r="AS98" i="56"/>
  <c r="AT98" i="56"/>
  <c r="AU98" i="56"/>
  <c r="AV98" i="56"/>
  <c r="AC99" i="56"/>
  <c r="AD99" i="56"/>
  <c r="AE99" i="56"/>
  <c r="AF99" i="56"/>
  <c r="AG99" i="56"/>
  <c r="AH99" i="56"/>
  <c r="AI99" i="56"/>
  <c r="AJ99" i="56"/>
  <c r="AK99" i="56"/>
  <c r="AL99" i="56"/>
  <c r="AM99" i="56"/>
  <c r="AN99" i="56"/>
  <c r="AO99" i="56"/>
  <c r="AP99" i="56"/>
  <c r="AQ99" i="56"/>
  <c r="AR99" i="56"/>
  <c r="AS99" i="56"/>
  <c r="AT99" i="56"/>
  <c r="AU99" i="56"/>
  <c r="AV99" i="56"/>
  <c r="AC100" i="56"/>
  <c r="AD100" i="56"/>
  <c r="AE100" i="56"/>
  <c r="AF100" i="56"/>
  <c r="AG100" i="56"/>
  <c r="AH100" i="56"/>
  <c r="AI100" i="56"/>
  <c r="AJ100" i="56"/>
  <c r="AK100" i="56"/>
  <c r="AL100" i="56"/>
  <c r="AM100" i="56"/>
  <c r="AN100" i="56"/>
  <c r="AO100" i="56"/>
  <c r="AP100" i="56"/>
  <c r="AQ100" i="56"/>
  <c r="AR100" i="56"/>
  <c r="AS100" i="56"/>
  <c r="AT100" i="56"/>
  <c r="AU100" i="56"/>
  <c r="AV100" i="56"/>
  <c r="AC101" i="56"/>
  <c r="AD101" i="56"/>
  <c r="AE101" i="56"/>
  <c r="AF101" i="56"/>
  <c r="AG101" i="56"/>
  <c r="AH101" i="56"/>
  <c r="AI101" i="56"/>
  <c r="AJ101" i="56"/>
  <c r="AK101" i="56"/>
  <c r="AL101" i="56"/>
  <c r="AM101" i="56"/>
  <c r="AN101" i="56"/>
  <c r="AO101" i="56"/>
  <c r="AP101" i="56"/>
  <c r="AQ101" i="56"/>
  <c r="AR101" i="56"/>
  <c r="AS101" i="56"/>
  <c r="AT101" i="56"/>
  <c r="AU101" i="56"/>
  <c r="AV101" i="56"/>
  <c r="AC102" i="56"/>
  <c r="AD102" i="56"/>
  <c r="AE102" i="56"/>
  <c r="AF102" i="56"/>
  <c r="AG102" i="56"/>
  <c r="AH102" i="56"/>
  <c r="AI102" i="56"/>
  <c r="AJ102" i="56"/>
  <c r="AK102" i="56"/>
  <c r="AL102" i="56"/>
  <c r="AM102" i="56"/>
  <c r="AN102" i="56"/>
  <c r="AO102" i="56"/>
  <c r="AP102" i="56"/>
  <c r="AQ102" i="56"/>
  <c r="AR102" i="56"/>
  <c r="AS102" i="56"/>
  <c r="AT102" i="56"/>
  <c r="AU102" i="56"/>
  <c r="AV102" i="56"/>
  <c r="AC103" i="56"/>
  <c r="AD103" i="56"/>
  <c r="AE103" i="56"/>
  <c r="AF103" i="56"/>
  <c r="AG103" i="56"/>
  <c r="AH103" i="56"/>
  <c r="AI103" i="56"/>
  <c r="AJ103" i="56"/>
  <c r="AK103" i="56"/>
  <c r="AL103" i="56"/>
  <c r="AM103" i="56"/>
  <c r="AN103" i="56"/>
  <c r="AO103" i="56"/>
  <c r="AP103" i="56"/>
  <c r="AQ103" i="56"/>
  <c r="AR103" i="56"/>
  <c r="AS103" i="56"/>
  <c r="AT103" i="56"/>
  <c r="AU103" i="56"/>
  <c r="AV103" i="56"/>
  <c r="AC104" i="56"/>
  <c r="AD104" i="56"/>
  <c r="AE104" i="56"/>
  <c r="AF104" i="56"/>
  <c r="AG104" i="56"/>
  <c r="AH104" i="56"/>
  <c r="AI104" i="56"/>
  <c r="AJ104" i="56"/>
  <c r="AK104" i="56"/>
  <c r="AL104" i="56"/>
  <c r="AM104" i="56"/>
  <c r="AN104" i="56"/>
  <c r="AO104" i="56"/>
  <c r="AP104" i="56"/>
  <c r="AQ104" i="56"/>
  <c r="AR104" i="56"/>
  <c r="AS104" i="56"/>
  <c r="AT104" i="56"/>
  <c r="AU104" i="56"/>
  <c r="AV104" i="56"/>
  <c r="AC105" i="56"/>
  <c r="AD105" i="56"/>
  <c r="AE105" i="56"/>
  <c r="AF105" i="56"/>
  <c r="AG105" i="56"/>
  <c r="AH105" i="56"/>
  <c r="AI105" i="56"/>
  <c r="AJ105" i="56"/>
  <c r="AK105" i="56"/>
  <c r="AL105" i="56"/>
  <c r="AM105" i="56"/>
  <c r="AN105" i="56"/>
  <c r="AO105" i="56"/>
  <c r="AP105" i="56"/>
  <c r="AQ105" i="56"/>
  <c r="AR105" i="56"/>
  <c r="AS105" i="56"/>
  <c r="AT105" i="56"/>
  <c r="AU105" i="56"/>
  <c r="AV105" i="56"/>
  <c r="AC106" i="56"/>
  <c r="AD106" i="56"/>
  <c r="AE106" i="56"/>
  <c r="AF106" i="56"/>
  <c r="AG106" i="56"/>
  <c r="AH106" i="56"/>
  <c r="AI106" i="56"/>
  <c r="AJ106" i="56"/>
  <c r="AK106" i="56"/>
  <c r="AL106" i="56"/>
  <c r="AM106" i="56"/>
  <c r="AN106" i="56"/>
  <c r="AO106" i="56"/>
  <c r="AP106" i="56"/>
  <c r="AQ106" i="56"/>
  <c r="AR106" i="56"/>
  <c r="AS106" i="56"/>
  <c r="AT106" i="56"/>
  <c r="AU106" i="56"/>
  <c r="AV106" i="56"/>
  <c r="AC107" i="56"/>
  <c r="AD107" i="56"/>
  <c r="AE107" i="56"/>
  <c r="AF107" i="56"/>
  <c r="AG107" i="56"/>
  <c r="AH107" i="56"/>
  <c r="AI107" i="56"/>
  <c r="AJ107" i="56"/>
  <c r="AK107" i="56"/>
  <c r="AL107" i="56"/>
  <c r="AM107" i="56"/>
  <c r="AN107" i="56"/>
  <c r="AO107" i="56"/>
  <c r="AP107" i="56"/>
  <c r="AQ107" i="56"/>
  <c r="AR107" i="56"/>
  <c r="AS107" i="56"/>
  <c r="AT107" i="56"/>
  <c r="AU107" i="56"/>
  <c r="AV107" i="56"/>
  <c r="AC108" i="56"/>
  <c r="AD108" i="56"/>
  <c r="AE108" i="56"/>
  <c r="AF108" i="56"/>
  <c r="AG108" i="56"/>
  <c r="AH108" i="56"/>
  <c r="AI108" i="56"/>
  <c r="AJ108" i="56"/>
  <c r="AK108" i="56"/>
  <c r="AL108" i="56"/>
  <c r="AM108" i="56"/>
  <c r="AN108" i="56"/>
  <c r="AO108" i="56"/>
  <c r="AP108" i="56"/>
  <c r="AQ108" i="56"/>
  <c r="AR108" i="56"/>
  <c r="AS108" i="56"/>
  <c r="AT108" i="56"/>
  <c r="AU108" i="56"/>
  <c r="AV108" i="56"/>
  <c r="AC109" i="56"/>
  <c r="AD109" i="56"/>
  <c r="AE109" i="56"/>
  <c r="AF109" i="56"/>
  <c r="AG109" i="56"/>
  <c r="AH109" i="56"/>
  <c r="AI109" i="56"/>
  <c r="AJ109" i="56"/>
  <c r="AK109" i="56"/>
  <c r="AL109" i="56"/>
  <c r="AM109" i="56"/>
  <c r="AN109" i="56"/>
  <c r="AO109" i="56"/>
  <c r="AP109" i="56"/>
  <c r="AQ109" i="56"/>
  <c r="AR109" i="56"/>
  <c r="AS109" i="56"/>
  <c r="AT109" i="56"/>
  <c r="AU109" i="56"/>
  <c r="AV109" i="56"/>
  <c r="AC110" i="56"/>
  <c r="AD110" i="56"/>
  <c r="AE110" i="56"/>
  <c r="AF110" i="56"/>
  <c r="AG110" i="56"/>
  <c r="AH110" i="56"/>
  <c r="AI110" i="56"/>
  <c r="AJ110" i="56"/>
  <c r="AK110" i="56"/>
  <c r="AL110" i="56"/>
  <c r="AM110" i="56"/>
  <c r="AN110" i="56"/>
  <c r="AO110" i="56"/>
  <c r="AP110" i="56"/>
  <c r="AQ110" i="56"/>
  <c r="AR110" i="56"/>
  <c r="AS110" i="56"/>
  <c r="AT110" i="56"/>
  <c r="AU110" i="56"/>
  <c r="AV110" i="56"/>
  <c r="AC111" i="56"/>
  <c r="AD111" i="56"/>
  <c r="AE111" i="56"/>
  <c r="AF111" i="56"/>
  <c r="AG111" i="56"/>
  <c r="AH111" i="56"/>
  <c r="AI111" i="56"/>
  <c r="AJ111" i="56"/>
  <c r="AK111" i="56"/>
  <c r="AL111" i="56"/>
  <c r="AM111" i="56"/>
  <c r="AN111" i="56"/>
  <c r="AO111" i="56"/>
  <c r="AP111" i="56"/>
  <c r="AQ111" i="56"/>
  <c r="AR111" i="56"/>
  <c r="AS111" i="56"/>
  <c r="AT111" i="56"/>
  <c r="AU111" i="56"/>
  <c r="AV111" i="56"/>
  <c r="AC112" i="56"/>
  <c r="AD112" i="56"/>
  <c r="AE112" i="56"/>
  <c r="AF112" i="56"/>
  <c r="AG112" i="56"/>
  <c r="AH112" i="56"/>
  <c r="AI112" i="56"/>
  <c r="AJ112" i="56"/>
  <c r="AK112" i="56"/>
  <c r="AL112" i="56"/>
  <c r="AM112" i="56"/>
  <c r="AN112" i="56"/>
  <c r="AO112" i="56"/>
  <c r="AP112" i="56"/>
  <c r="AQ112" i="56"/>
  <c r="AR112" i="56"/>
  <c r="AS112" i="56"/>
  <c r="AT112" i="56"/>
  <c r="AU112" i="56"/>
  <c r="AV112" i="56"/>
  <c r="AC113" i="56"/>
  <c r="AD113" i="56"/>
  <c r="AE113" i="56"/>
  <c r="AF113" i="56"/>
  <c r="AG113" i="56"/>
  <c r="AH113" i="56"/>
  <c r="AI113" i="56"/>
  <c r="AJ113" i="56"/>
  <c r="AK113" i="56"/>
  <c r="AL113" i="56"/>
  <c r="AM113" i="56"/>
  <c r="AN113" i="56"/>
  <c r="AO113" i="56"/>
  <c r="AP113" i="56"/>
  <c r="AQ113" i="56"/>
  <c r="AR113" i="56"/>
  <c r="AS113" i="56"/>
  <c r="AT113" i="56"/>
  <c r="AU113" i="56"/>
  <c r="AV113" i="56"/>
  <c r="AC114" i="56"/>
  <c r="AD114" i="56"/>
  <c r="AE114" i="56"/>
  <c r="AF114" i="56"/>
  <c r="AG114" i="56"/>
  <c r="AH114" i="56"/>
  <c r="AI114" i="56"/>
  <c r="AJ114" i="56"/>
  <c r="AK114" i="56"/>
  <c r="AL114" i="56"/>
  <c r="AM114" i="56"/>
  <c r="AN114" i="56"/>
  <c r="AO114" i="56"/>
  <c r="AP114" i="56"/>
  <c r="AQ114" i="56"/>
  <c r="AR114" i="56"/>
  <c r="AS114" i="56"/>
  <c r="AT114" i="56"/>
  <c r="AU114" i="56"/>
  <c r="AV114" i="56"/>
  <c r="AC115" i="56"/>
  <c r="AD115" i="56"/>
  <c r="AE115" i="56"/>
  <c r="AF115" i="56"/>
  <c r="AG115" i="56"/>
  <c r="AH115" i="56"/>
  <c r="AI115" i="56"/>
  <c r="AJ115" i="56"/>
  <c r="AK115" i="56"/>
  <c r="AL115" i="56"/>
  <c r="AM115" i="56"/>
  <c r="AN115" i="56"/>
  <c r="AO115" i="56"/>
  <c r="AP115" i="56"/>
  <c r="AQ115" i="56"/>
  <c r="AR115" i="56"/>
  <c r="AS115" i="56"/>
  <c r="AT115" i="56"/>
  <c r="AU115" i="56"/>
  <c r="AV115" i="56"/>
  <c r="AC116" i="56"/>
  <c r="AD116" i="56"/>
  <c r="AE116" i="56"/>
  <c r="AF116" i="56"/>
  <c r="AG116" i="56"/>
  <c r="AH116" i="56"/>
  <c r="AI116" i="56"/>
  <c r="AJ116" i="56"/>
  <c r="AK116" i="56"/>
  <c r="AL116" i="56"/>
  <c r="AM116" i="56"/>
  <c r="AN116" i="56"/>
  <c r="AO116" i="56"/>
  <c r="AP116" i="56"/>
  <c r="AQ116" i="56"/>
  <c r="AR116" i="56"/>
  <c r="AS116" i="56"/>
  <c r="AT116" i="56"/>
  <c r="AU116" i="56"/>
  <c r="AV116" i="56"/>
  <c r="AC117" i="56"/>
  <c r="AD117" i="56"/>
  <c r="AE117" i="56"/>
  <c r="AF117" i="56"/>
  <c r="AG117" i="56"/>
  <c r="AH117" i="56"/>
  <c r="AI117" i="56"/>
  <c r="AJ117" i="56"/>
  <c r="AK117" i="56"/>
  <c r="AL117" i="56"/>
  <c r="AM117" i="56"/>
  <c r="AN117" i="56"/>
  <c r="AO117" i="56"/>
  <c r="AP117" i="56"/>
  <c r="AQ117" i="56"/>
  <c r="AR117" i="56"/>
  <c r="AS117" i="56"/>
  <c r="AT117" i="56"/>
  <c r="AU117" i="56"/>
  <c r="AV117" i="56"/>
  <c r="AC118" i="56"/>
  <c r="AD118" i="56"/>
  <c r="AE118" i="56"/>
  <c r="AF118" i="56"/>
  <c r="AG118" i="56"/>
  <c r="AH118" i="56"/>
  <c r="AI118" i="56"/>
  <c r="AJ118" i="56"/>
  <c r="AK118" i="56"/>
  <c r="AL118" i="56"/>
  <c r="AM118" i="56"/>
  <c r="AN118" i="56"/>
  <c r="AO118" i="56"/>
  <c r="AP118" i="56"/>
  <c r="AQ118" i="56"/>
  <c r="AR118" i="56"/>
  <c r="AS118" i="56"/>
  <c r="AT118" i="56"/>
  <c r="AU118" i="56"/>
  <c r="AV118" i="56"/>
  <c r="AC119" i="56"/>
  <c r="AD119" i="56"/>
  <c r="AE119" i="56"/>
  <c r="AF119" i="56"/>
  <c r="AG119" i="56"/>
  <c r="AH119" i="56"/>
  <c r="AI119" i="56"/>
  <c r="AJ119" i="56"/>
  <c r="AK119" i="56"/>
  <c r="AL119" i="56"/>
  <c r="AM119" i="56"/>
  <c r="AN119" i="56"/>
  <c r="AO119" i="56"/>
  <c r="AP119" i="56"/>
  <c r="AQ119" i="56"/>
  <c r="AR119" i="56"/>
  <c r="AS119" i="56"/>
  <c r="AT119" i="56"/>
  <c r="AU119" i="56"/>
  <c r="AV119" i="56"/>
  <c r="AC120" i="56"/>
  <c r="AD120" i="56"/>
  <c r="AE120" i="56"/>
  <c r="AF120" i="56"/>
  <c r="AG120" i="56"/>
  <c r="AH120" i="56"/>
  <c r="AI120" i="56"/>
  <c r="AJ120" i="56"/>
  <c r="AK120" i="56"/>
  <c r="AL120" i="56"/>
  <c r="AM120" i="56"/>
  <c r="AN120" i="56"/>
  <c r="AO120" i="56"/>
  <c r="AP120" i="56"/>
  <c r="AQ120" i="56"/>
  <c r="AR120" i="56"/>
  <c r="AS120" i="56"/>
  <c r="AT120" i="56"/>
  <c r="AU120" i="56"/>
  <c r="AV120" i="56"/>
  <c r="AC121" i="56"/>
  <c r="AD121" i="56"/>
  <c r="AE121" i="56"/>
  <c r="AF121" i="56"/>
  <c r="AG121" i="56"/>
  <c r="AH121" i="56"/>
  <c r="AI121" i="56"/>
  <c r="AJ121" i="56"/>
  <c r="AK121" i="56"/>
  <c r="AL121" i="56"/>
  <c r="AM121" i="56"/>
  <c r="AN121" i="56"/>
  <c r="AO121" i="56"/>
  <c r="AP121" i="56"/>
  <c r="AQ121" i="56"/>
  <c r="AR121" i="56"/>
  <c r="AS121" i="56"/>
  <c r="AT121" i="56"/>
  <c r="AU121" i="56"/>
  <c r="AV121" i="56"/>
  <c r="AC122" i="56"/>
  <c r="AD122" i="56"/>
  <c r="AE122" i="56"/>
  <c r="AF122" i="56"/>
  <c r="AG122" i="56"/>
  <c r="AH122" i="56"/>
  <c r="AI122" i="56"/>
  <c r="AJ122" i="56"/>
  <c r="AK122" i="56"/>
  <c r="AL122" i="56"/>
  <c r="AM122" i="56"/>
  <c r="AN122" i="56"/>
  <c r="AO122" i="56"/>
  <c r="AP122" i="56"/>
  <c r="AQ122" i="56"/>
  <c r="AR122" i="56"/>
  <c r="AS122" i="56"/>
  <c r="AT122" i="56"/>
  <c r="AU122" i="56"/>
  <c r="AV122" i="56"/>
  <c r="AC123" i="56"/>
  <c r="AD123" i="56"/>
  <c r="AE123" i="56"/>
  <c r="AF123" i="56"/>
  <c r="AG123" i="56"/>
  <c r="AH123" i="56"/>
  <c r="AI123" i="56"/>
  <c r="AJ123" i="56"/>
  <c r="AK123" i="56"/>
  <c r="AL123" i="56"/>
  <c r="AM123" i="56"/>
  <c r="AN123" i="56"/>
  <c r="AO123" i="56"/>
  <c r="AP123" i="56"/>
  <c r="AQ123" i="56"/>
  <c r="AR123" i="56"/>
  <c r="AS123" i="56"/>
  <c r="AT123" i="56"/>
  <c r="AU123" i="56"/>
  <c r="AV123" i="56"/>
  <c r="AC124" i="56"/>
  <c r="AD124" i="56"/>
  <c r="AE124" i="56"/>
  <c r="AF124" i="56"/>
  <c r="AG124" i="56"/>
  <c r="AH124" i="56"/>
  <c r="AI124" i="56"/>
  <c r="AJ124" i="56"/>
  <c r="AK124" i="56"/>
  <c r="AL124" i="56"/>
  <c r="AM124" i="56"/>
  <c r="AN124" i="56"/>
  <c r="AO124" i="56"/>
  <c r="AP124" i="56"/>
  <c r="AQ124" i="56"/>
  <c r="AR124" i="56"/>
  <c r="AS124" i="56"/>
  <c r="AT124" i="56"/>
  <c r="AU124" i="56"/>
  <c r="AV124" i="56"/>
  <c r="AC125" i="56"/>
  <c r="AD125" i="56"/>
  <c r="AE125" i="56"/>
  <c r="AF125" i="56"/>
  <c r="AG125" i="56"/>
  <c r="AH125" i="56"/>
  <c r="AI125" i="56"/>
  <c r="AJ125" i="56"/>
  <c r="AK125" i="56"/>
  <c r="AL125" i="56"/>
  <c r="AM125" i="56"/>
  <c r="AN125" i="56"/>
  <c r="AO125" i="56"/>
  <c r="AP125" i="56"/>
  <c r="AQ125" i="56"/>
  <c r="AR125" i="56"/>
  <c r="AS125" i="56"/>
  <c r="AT125" i="56"/>
  <c r="AU125" i="56"/>
  <c r="AV125" i="56"/>
  <c r="AC126" i="56"/>
  <c r="AD126" i="56"/>
  <c r="AE126" i="56"/>
  <c r="AF126" i="56"/>
  <c r="AG126" i="56"/>
  <c r="AH126" i="56"/>
  <c r="AI126" i="56"/>
  <c r="AJ126" i="56"/>
  <c r="AK126" i="56"/>
  <c r="AL126" i="56"/>
  <c r="AM126" i="56"/>
  <c r="AN126" i="56"/>
  <c r="AO126" i="56"/>
  <c r="AP126" i="56"/>
  <c r="AQ126" i="56"/>
  <c r="AR126" i="56"/>
  <c r="AS126" i="56"/>
  <c r="AT126" i="56"/>
  <c r="AU126" i="56"/>
  <c r="AV126" i="56"/>
  <c r="AC127" i="56"/>
  <c r="AD127" i="56"/>
  <c r="AE127" i="56"/>
  <c r="AF127" i="56"/>
  <c r="AG127" i="56"/>
  <c r="AH127" i="56"/>
  <c r="AI127" i="56"/>
  <c r="AJ127" i="56"/>
  <c r="AK127" i="56"/>
  <c r="AL127" i="56"/>
  <c r="AM127" i="56"/>
  <c r="AN127" i="56"/>
  <c r="AO127" i="56"/>
  <c r="AP127" i="56"/>
  <c r="AQ127" i="56"/>
  <c r="AR127" i="56"/>
  <c r="AS127" i="56"/>
  <c r="AT127" i="56"/>
  <c r="AU127" i="56"/>
  <c r="AV127" i="56"/>
  <c r="AC128" i="56"/>
  <c r="AD128" i="56"/>
  <c r="AE128" i="56"/>
  <c r="AF128" i="56"/>
  <c r="AG128" i="56"/>
  <c r="AH128" i="56"/>
  <c r="AI128" i="56"/>
  <c r="AJ128" i="56"/>
  <c r="AK128" i="56"/>
  <c r="AL128" i="56"/>
  <c r="AM128" i="56"/>
  <c r="AN128" i="56"/>
  <c r="AO128" i="56"/>
  <c r="AP128" i="56"/>
  <c r="AQ128" i="56"/>
  <c r="AR128" i="56"/>
  <c r="AS128" i="56"/>
  <c r="AT128" i="56"/>
  <c r="AU128" i="56"/>
  <c r="AV128" i="56"/>
  <c r="AC129" i="56"/>
  <c r="AD129" i="56"/>
  <c r="AE129" i="56"/>
  <c r="AF129" i="56"/>
  <c r="AG129" i="56"/>
  <c r="AH129" i="56"/>
  <c r="AI129" i="56"/>
  <c r="AJ129" i="56"/>
  <c r="AK129" i="56"/>
  <c r="AL129" i="56"/>
  <c r="AM129" i="56"/>
  <c r="AN129" i="56"/>
  <c r="AO129" i="56"/>
  <c r="AP129" i="56"/>
  <c r="AQ129" i="56"/>
  <c r="AR129" i="56"/>
  <c r="AS129" i="56"/>
  <c r="AT129" i="56"/>
  <c r="AU129" i="56"/>
  <c r="AV129" i="56"/>
  <c r="AC130" i="56"/>
  <c r="AD130" i="56"/>
  <c r="AE130" i="56"/>
  <c r="AF130" i="56"/>
  <c r="AG130" i="56"/>
  <c r="AH130" i="56"/>
  <c r="AI130" i="56"/>
  <c r="AJ130" i="56"/>
  <c r="AK130" i="56"/>
  <c r="AL130" i="56"/>
  <c r="AM130" i="56"/>
  <c r="AN130" i="56"/>
  <c r="AO130" i="56"/>
  <c r="AP130" i="56"/>
  <c r="AQ130" i="56"/>
  <c r="AR130" i="56"/>
  <c r="AS130" i="56"/>
  <c r="AT130" i="56"/>
  <c r="AU130" i="56"/>
  <c r="AV130" i="56"/>
  <c r="AC131" i="56"/>
  <c r="AD131" i="56"/>
  <c r="AE131" i="56"/>
  <c r="AF131" i="56"/>
  <c r="AG131" i="56"/>
  <c r="AH131" i="56"/>
  <c r="AI131" i="56"/>
  <c r="AJ131" i="56"/>
  <c r="AK131" i="56"/>
  <c r="AL131" i="56"/>
  <c r="AM131" i="56"/>
  <c r="AN131" i="56"/>
  <c r="AO131" i="56"/>
  <c r="AP131" i="56"/>
  <c r="AQ131" i="56"/>
  <c r="AR131" i="56"/>
  <c r="AS131" i="56"/>
  <c r="AT131" i="56"/>
  <c r="AU131" i="56"/>
  <c r="AV131" i="56"/>
  <c r="AC132" i="56"/>
  <c r="AD132" i="56"/>
  <c r="AE132" i="56"/>
  <c r="AF132" i="56"/>
  <c r="AG132" i="56"/>
  <c r="AH132" i="56"/>
  <c r="AI132" i="56"/>
  <c r="AJ132" i="56"/>
  <c r="AK132" i="56"/>
  <c r="AL132" i="56"/>
  <c r="AM132" i="56"/>
  <c r="AN132" i="56"/>
  <c r="AO132" i="56"/>
  <c r="AP132" i="56"/>
  <c r="AQ132" i="56"/>
  <c r="AR132" i="56"/>
  <c r="AS132" i="56"/>
  <c r="AT132" i="56"/>
  <c r="AU132" i="56"/>
  <c r="AV132" i="56"/>
  <c r="AC133" i="56"/>
  <c r="AD133" i="56"/>
  <c r="AE133" i="56"/>
  <c r="AF133" i="56"/>
  <c r="AG133" i="56"/>
  <c r="AH133" i="56"/>
  <c r="AI133" i="56"/>
  <c r="AJ133" i="56"/>
  <c r="AK133" i="56"/>
  <c r="AL133" i="56"/>
  <c r="AM133" i="56"/>
  <c r="AN133" i="56"/>
  <c r="AO133" i="56"/>
  <c r="AP133" i="56"/>
  <c r="AQ133" i="56"/>
  <c r="AR133" i="56"/>
  <c r="AS133" i="56"/>
  <c r="AT133" i="56"/>
  <c r="AU133" i="56"/>
  <c r="AV133" i="56"/>
  <c r="AC134" i="56"/>
  <c r="AD134" i="56"/>
  <c r="AE134" i="56"/>
  <c r="AF134" i="56"/>
  <c r="AG134" i="56"/>
  <c r="AH134" i="56"/>
  <c r="AI134" i="56"/>
  <c r="AJ134" i="56"/>
  <c r="AK134" i="56"/>
  <c r="AL134" i="56"/>
  <c r="AM134" i="56"/>
  <c r="AN134" i="56"/>
  <c r="AO134" i="56"/>
  <c r="AP134" i="56"/>
  <c r="AQ134" i="56"/>
  <c r="AR134" i="56"/>
  <c r="AS134" i="56"/>
  <c r="AT134" i="56"/>
  <c r="AU134" i="56"/>
  <c r="AV134" i="56"/>
  <c r="AC135" i="56"/>
  <c r="AD135" i="56"/>
  <c r="AE135" i="56"/>
  <c r="AF135" i="56"/>
  <c r="AG135" i="56"/>
  <c r="AH135" i="56"/>
  <c r="AI135" i="56"/>
  <c r="AJ135" i="56"/>
  <c r="AK135" i="56"/>
  <c r="AL135" i="56"/>
  <c r="AM135" i="56"/>
  <c r="AN135" i="56"/>
  <c r="AO135" i="56"/>
  <c r="AP135" i="56"/>
  <c r="AQ135" i="56"/>
  <c r="AR135" i="56"/>
  <c r="AS135" i="56"/>
  <c r="AT135" i="56"/>
  <c r="AU135" i="56"/>
  <c r="AV135" i="56"/>
  <c r="AC136" i="56"/>
  <c r="AD136" i="56"/>
  <c r="AE136" i="56"/>
  <c r="AF136" i="56"/>
  <c r="AG136" i="56"/>
  <c r="AH136" i="56"/>
  <c r="AI136" i="56"/>
  <c r="AJ136" i="56"/>
  <c r="AK136" i="56"/>
  <c r="AL136" i="56"/>
  <c r="AM136" i="56"/>
  <c r="AN136" i="56"/>
  <c r="AO136" i="56"/>
  <c r="AP136" i="56"/>
  <c r="AQ136" i="56"/>
  <c r="AR136" i="56"/>
  <c r="AS136" i="56"/>
  <c r="AT136" i="56"/>
  <c r="AU136" i="56"/>
  <c r="AV136" i="56"/>
  <c r="AC137" i="56"/>
  <c r="AD137" i="56"/>
  <c r="AE137" i="56"/>
  <c r="AF137" i="56"/>
  <c r="AG137" i="56"/>
  <c r="AH137" i="56"/>
  <c r="AI137" i="56"/>
  <c r="AJ137" i="56"/>
  <c r="AK137" i="56"/>
  <c r="AL137" i="56"/>
  <c r="AM137" i="56"/>
  <c r="AN137" i="56"/>
  <c r="AO137" i="56"/>
  <c r="AP137" i="56"/>
  <c r="AQ137" i="56"/>
  <c r="AR137" i="56"/>
  <c r="AS137" i="56"/>
  <c r="AT137" i="56"/>
  <c r="AU137" i="56"/>
  <c r="AV137" i="56"/>
  <c r="AC138" i="56"/>
  <c r="AD138" i="56"/>
  <c r="AE138" i="56"/>
  <c r="AF138" i="56"/>
  <c r="AG138" i="56"/>
  <c r="AH138" i="56"/>
  <c r="AI138" i="56"/>
  <c r="AJ138" i="56"/>
  <c r="AK138" i="56"/>
  <c r="AL138" i="56"/>
  <c r="AM138" i="56"/>
  <c r="AN138" i="56"/>
  <c r="AO138" i="56"/>
  <c r="AP138" i="56"/>
  <c r="AQ138" i="56"/>
  <c r="AR138" i="56"/>
  <c r="AS138" i="56"/>
  <c r="AT138" i="56"/>
  <c r="AU138" i="56"/>
  <c r="AV138" i="56"/>
  <c r="AC139" i="56"/>
  <c r="AD139" i="56"/>
  <c r="AE139" i="56"/>
  <c r="AF139" i="56"/>
  <c r="AG139" i="56"/>
  <c r="AH139" i="56"/>
  <c r="AI139" i="56"/>
  <c r="AJ139" i="56"/>
  <c r="AK139" i="56"/>
  <c r="AL139" i="56"/>
  <c r="AM139" i="56"/>
  <c r="AN139" i="56"/>
  <c r="AO139" i="56"/>
  <c r="AP139" i="56"/>
  <c r="AQ139" i="56"/>
  <c r="AR139" i="56"/>
  <c r="AS139" i="56"/>
  <c r="AT139" i="56"/>
  <c r="AU139" i="56"/>
  <c r="AV139" i="56"/>
  <c r="AC140" i="56"/>
  <c r="AD140" i="56"/>
  <c r="AE140" i="56"/>
  <c r="AF140" i="56"/>
  <c r="AG140" i="56"/>
  <c r="AH140" i="56"/>
  <c r="AI140" i="56"/>
  <c r="AJ140" i="56"/>
  <c r="AK140" i="56"/>
  <c r="AL140" i="56"/>
  <c r="AM140" i="56"/>
  <c r="AN140" i="56"/>
  <c r="AO140" i="56"/>
  <c r="AP140" i="56"/>
  <c r="AQ140" i="56"/>
  <c r="AR140" i="56"/>
  <c r="AS140" i="56"/>
  <c r="AT140" i="56"/>
  <c r="AU140" i="56"/>
  <c r="AV140" i="56"/>
  <c r="AC141" i="56"/>
  <c r="AD141" i="56"/>
  <c r="AE141" i="56"/>
  <c r="AF141" i="56"/>
  <c r="AG141" i="56"/>
  <c r="AH141" i="56"/>
  <c r="AI141" i="56"/>
  <c r="AJ141" i="56"/>
  <c r="AK141" i="56"/>
  <c r="AL141" i="56"/>
  <c r="AM141" i="56"/>
  <c r="AN141" i="56"/>
  <c r="AO141" i="56"/>
  <c r="AP141" i="56"/>
  <c r="AQ141" i="56"/>
  <c r="AR141" i="56"/>
  <c r="AS141" i="56"/>
  <c r="AT141" i="56"/>
  <c r="AU141" i="56"/>
  <c r="AV141" i="56"/>
  <c r="AC142" i="56"/>
  <c r="AD142" i="56"/>
  <c r="AE142" i="56"/>
  <c r="AF142" i="56"/>
  <c r="AG142" i="56"/>
  <c r="AH142" i="56"/>
  <c r="AI142" i="56"/>
  <c r="AJ142" i="56"/>
  <c r="AK142" i="56"/>
  <c r="AL142" i="56"/>
  <c r="AM142" i="56"/>
  <c r="AN142" i="56"/>
  <c r="AO142" i="56"/>
  <c r="AP142" i="56"/>
  <c r="AQ142" i="56"/>
  <c r="AR142" i="56"/>
  <c r="AS142" i="56"/>
  <c r="AT142" i="56"/>
  <c r="AU142" i="56"/>
  <c r="AV142" i="56"/>
  <c r="AC143" i="56"/>
  <c r="AD143" i="56"/>
  <c r="AE143" i="56"/>
  <c r="AF143" i="56"/>
  <c r="AG143" i="56"/>
  <c r="AH143" i="56"/>
  <c r="AI143" i="56"/>
  <c r="AJ143" i="56"/>
  <c r="AK143" i="56"/>
  <c r="AL143" i="56"/>
  <c r="AM143" i="56"/>
  <c r="AN143" i="56"/>
  <c r="AO143" i="56"/>
  <c r="AP143" i="56"/>
  <c r="AQ143" i="56"/>
  <c r="AR143" i="56"/>
  <c r="AS143" i="56"/>
  <c r="AT143" i="56"/>
  <c r="AU143" i="56"/>
  <c r="AV143" i="56"/>
  <c r="AC144" i="56"/>
  <c r="AD144" i="56"/>
  <c r="AE144" i="56"/>
  <c r="AF144" i="56"/>
  <c r="AG144" i="56"/>
  <c r="AH144" i="56"/>
  <c r="AI144" i="56"/>
  <c r="AJ144" i="56"/>
  <c r="AK144" i="56"/>
  <c r="AL144" i="56"/>
  <c r="AM144" i="56"/>
  <c r="AN144" i="56"/>
  <c r="AO144" i="56"/>
  <c r="AP144" i="56"/>
  <c r="AQ144" i="56"/>
  <c r="AR144" i="56"/>
  <c r="AS144" i="56"/>
  <c r="AT144" i="56"/>
  <c r="AU144" i="56"/>
  <c r="AV144" i="56"/>
  <c r="AC145" i="56"/>
  <c r="AD145" i="56"/>
  <c r="AE145" i="56"/>
  <c r="AF145" i="56"/>
  <c r="AG145" i="56"/>
  <c r="AH145" i="56"/>
  <c r="AI145" i="56"/>
  <c r="AJ145" i="56"/>
  <c r="AK145" i="56"/>
  <c r="AL145" i="56"/>
  <c r="AM145" i="56"/>
  <c r="AN145" i="56"/>
  <c r="AO145" i="56"/>
  <c r="AP145" i="56"/>
  <c r="AQ145" i="56"/>
  <c r="AR145" i="56"/>
  <c r="AS145" i="56"/>
  <c r="AT145" i="56"/>
  <c r="AU145" i="56"/>
  <c r="AV145" i="56"/>
  <c r="AC146" i="56"/>
  <c r="AD146" i="56"/>
  <c r="AE146" i="56"/>
  <c r="AF146" i="56"/>
  <c r="AG146" i="56"/>
  <c r="AH146" i="56"/>
  <c r="AI146" i="56"/>
  <c r="AJ146" i="56"/>
  <c r="AK146" i="56"/>
  <c r="AL146" i="56"/>
  <c r="AM146" i="56"/>
  <c r="AN146" i="56"/>
  <c r="AO146" i="56"/>
  <c r="AP146" i="56"/>
  <c r="AQ146" i="56"/>
  <c r="AR146" i="56"/>
  <c r="AS146" i="56"/>
  <c r="AT146" i="56"/>
  <c r="AU146" i="56"/>
  <c r="AV146" i="56"/>
  <c r="AC147" i="56"/>
  <c r="AD147" i="56"/>
  <c r="AE147" i="56"/>
  <c r="AF147" i="56"/>
  <c r="AG147" i="56"/>
  <c r="AH147" i="56"/>
  <c r="AI147" i="56"/>
  <c r="AJ147" i="56"/>
  <c r="AK147" i="56"/>
  <c r="AL147" i="56"/>
  <c r="AM147" i="56"/>
  <c r="AN147" i="56"/>
  <c r="AO147" i="56"/>
  <c r="AP147" i="56"/>
  <c r="AQ147" i="56"/>
  <c r="AR147" i="56"/>
  <c r="AS147" i="56"/>
  <c r="AT147" i="56"/>
  <c r="AU147" i="56"/>
  <c r="AV147" i="56"/>
  <c r="AC148" i="56"/>
  <c r="AD148" i="56"/>
  <c r="AE148" i="56"/>
  <c r="AF148" i="56"/>
  <c r="AG148" i="56"/>
  <c r="AH148" i="56"/>
  <c r="AI148" i="56"/>
  <c r="AJ148" i="56"/>
  <c r="AK148" i="56"/>
  <c r="AL148" i="56"/>
  <c r="AM148" i="56"/>
  <c r="AN148" i="56"/>
  <c r="AO148" i="56"/>
  <c r="AP148" i="56"/>
  <c r="AQ148" i="56"/>
  <c r="AR148" i="56"/>
  <c r="AS148" i="56"/>
  <c r="AT148" i="56"/>
  <c r="AU148" i="56"/>
  <c r="AV148" i="56"/>
  <c r="AC149" i="56"/>
  <c r="AD149" i="56"/>
  <c r="AE149" i="56"/>
  <c r="AF149" i="56"/>
  <c r="AG149" i="56"/>
  <c r="AH149" i="56"/>
  <c r="AI149" i="56"/>
  <c r="AJ149" i="56"/>
  <c r="AK149" i="56"/>
  <c r="AL149" i="56"/>
  <c r="AM149" i="56"/>
  <c r="AN149" i="56"/>
  <c r="AO149" i="56"/>
  <c r="AP149" i="56"/>
  <c r="AQ149" i="56"/>
  <c r="AR149" i="56"/>
  <c r="AS149" i="56"/>
  <c r="AT149" i="56"/>
  <c r="AU149" i="56"/>
  <c r="AV149" i="56"/>
  <c r="AC150" i="56"/>
  <c r="AD150" i="56"/>
  <c r="AE150" i="56"/>
  <c r="AF150" i="56"/>
  <c r="AG150" i="56"/>
  <c r="AH150" i="56"/>
  <c r="AI150" i="56"/>
  <c r="AJ150" i="56"/>
  <c r="AK150" i="56"/>
  <c r="AL150" i="56"/>
  <c r="AM150" i="56"/>
  <c r="AN150" i="56"/>
  <c r="AO150" i="56"/>
  <c r="AP150" i="56"/>
  <c r="AQ150" i="56"/>
  <c r="AR150" i="56"/>
  <c r="AS150" i="56"/>
  <c r="AT150" i="56"/>
  <c r="AU150" i="56"/>
  <c r="AV150" i="56"/>
  <c r="AC151" i="56"/>
  <c r="AD151" i="56"/>
  <c r="AE151" i="56"/>
  <c r="AF151" i="56"/>
  <c r="AG151" i="56"/>
  <c r="AH151" i="56"/>
  <c r="AI151" i="56"/>
  <c r="AJ151" i="56"/>
  <c r="AK151" i="56"/>
  <c r="AL151" i="56"/>
  <c r="AM151" i="56"/>
  <c r="AN151" i="56"/>
  <c r="AO151" i="56"/>
  <c r="AP151" i="56"/>
  <c r="AQ151" i="56"/>
  <c r="AR151" i="56"/>
  <c r="AS151" i="56"/>
  <c r="AT151" i="56"/>
  <c r="AU151" i="56"/>
  <c r="AV151" i="56"/>
  <c r="AC152" i="56"/>
  <c r="AD152" i="56"/>
  <c r="AE152" i="56"/>
  <c r="AF152" i="56"/>
  <c r="AG152" i="56"/>
  <c r="AH152" i="56"/>
  <c r="AI152" i="56"/>
  <c r="AJ152" i="56"/>
  <c r="AK152" i="56"/>
  <c r="AL152" i="56"/>
  <c r="AM152" i="56"/>
  <c r="AN152" i="56"/>
  <c r="AO152" i="56"/>
  <c r="AP152" i="56"/>
  <c r="AQ152" i="56"/>
  <c r="AR152" i="56"/>
  <c r="AS152" i="56"/>
  <c r="AT152" i="56"/>
  <c r="AU152" i="56"/>
  <c r="AV152" i="56"/>
  <c r="AC153" i="56"/>
  <c r="AD153" i="56"/>
  <c r="AE153" i="56"/>
  <c r="AF153" i="56"/>
  <c r="AG153" i="56"/>
  <c r="AH153" i="56"/>
  <c r="AI153" i="56"/>
  <c r="AJ153" i="56"/>
  <c r="AK153" i="56"/>
  <c r="AL153" i="56"/>
  <c r="AM153" i="56"/>
  <c r="AN153" i="56"/>
  <c r="AO153" i="56"/>
  <c r="AP153" i="56"/>
  <c r="AQ153" i="56"/>
  <c r="AR153" i="56"/>
  <c r="AS153" i="56"/>
  <c r="AT153" i="56"/>
  <c r="AU153" i="56"/>
  <c r="AV153" i="56"/>
  <c r="AC154" i="56"/>
  <c r="AD154" i="56"/>
  <c r="AE154" i="56"/>
  <c r="AF154" i="56"/>
  <c r="AG154" i="56"/>
  <c r="AH154" i="56"/>
  <c r="AI154" i="56"/>
  <c r="AJ154" i="56"/>
  <c r="AK154" i="56"/>
  <c r="AL154" i="56"/>
  <c r="AM154" i="56"/>
  <c r="AN154" i="56"/>
  <c r="AO154" i="56"/>
  <c r="AP154" i="56"/>
  <c r="AQ154" i="56"/>
  <c r="AR154" i="56"/>
  <c r="AS154" i="56"/>
  <c r="AT154" i="56"/>
  <c r="AU154" i="56"/>
  <c r="AV154" i="56"/>
  <c r="AC155" i="56"/>
  <c r="AD155" i="56"/>
  <c r="AE155" i="56"/>
  <c r="AF155" i="56"/>
  <c r="AG155" i="56"/>
  <c r="AH155" i="56"/>
  <c r="AI155" i="56"/>
  <c r="AJ155" i="56"/>
  <c r="AK155" i="56"/>
  <c r="AL155" i="56"/>
  <c r="AM155" i="56"/>
  <c r="AN155" i="56"/>
  <c r="AO155" i="56"/>
  <c r="AP155" i="56"/>
  <c r="AQ155" i="56"/>
  <c r="AR155" i="56"/>
  <c r="AS155" i="56"/>
  <c r="AT155" i="56"/>
  <c r="AU155" i="56"/>
  <c r="AV155" i="56"/>
  <c r="AC156" i="56"/>
  <c r="AD156" i="56"/>
  <c r="AE156" i="56"/>
  <c r="AF156" i="56"/>
  <c r="AG156" i="56"/>
  <c r="AH156" i="56"/>
  <c r="AI156" i="56"/>
  <c r="AJ156" i="56"/>
  <c r="AK156" i="56"/>
  <c r="AL156" i="56"/>
  <c r="AM156" i="56"/>
  <c r="AN156" i="56"/>
  <c r="AO156" i="56"/>
  <c r="AP156" i="56"/>
  <c r="AQ156" i="56"/>
  <c r="AR156" i="56"/>
  <c r="AS156" i="56"/>
  <c r="AT156" i="56"/>
  <c r="AU156" i="56"/>
  <c r="AV156" i="56"/>
  <c r="AC157" i="56"/>
  <c r="AD157" i="56"/>
  <c r="AE157" i="56"/>
  <c r="AF157" i="56"/>
  <c r="AG157" i="56"/>
  <c r="AH157" i="56"/>
  <c r="AI157" i="56"/>
  <c r="AJ157" i="56"/>
  <c r="AK157" i="56"/>
  <c r="AL157" i="56"/>
  <c r="AM157" i="56"/>
  <c r="AN157" i="56"/>
  <c r="AO157" i="56"/>
  <c r="AP157" i="56"/>
  <c r="AQ157" i="56"/>
  <c r="AR157" i="56"/>
  <c r="AS157" i="56"/>
  <c r="AT157" i="56"/>
  <c r="AU157" i="56"/>
  <c r="AV157" i="56"/>
  <c r="AC158" i="56"/>
  <c r="AD158" i="56"/>
  <c r="AE158" i="56"/>
  <c r="AF158" i="56"/>
  <c r="AG158" i="56"/>
  <c r="AH158" i="56"/>
  <c r="AI158" i="56"/>
  <c r="AJ158" i="56"/>
  <c r="AK158" i="56"/>
  <c r="AL158" i="56"/>
  <c r="AM158" i="56"/>
  <c r="AN158" i="56"/>
  <c r="AO158" i="56"/>
  <c r="AP158" i="56"/>
  <c r="AQ158" i="56"/>
  <c r="AR158" i="56"/>
  <c r="AS158" i="56"/>
  <c r="AT158" i="56"/>
  <c r="AU158" i="56"/>
  <c r="AV158" i="56"/>
  <c r="AC159" i="56"/>
  <c r="AD159" i="56"/>
  <c r="AE159" i="56"/>
  <c r="AF159" i="56"/>
  <c r="AG159" i="56"/>
  <c r="AH159" i="56"/>
  <c r="AI159" i="56"/>
  <c r="AJ159" i="56"/>
  <c r="AK159" i="56"/>
  <c r="AL159" i="56"/>
  <c r="AM159" i="56"/>
  <c r="AN159" i="56"/>
  <c r="AO159" i="56"/>
  <c r="AP159" i="56"/>
  <c r="AQ159" i="56"/>
  <c r="AR159" i="56"/>
  <c r="AS159" i="56"/>
  <c r="AT159" i="56"/>
  <c r="AU159" i="56"/>
  <c r="AV159" i="56"/>
  <c r="AC160" i="56"/>
  <c r="AD160" i="56"/>
  <c r="AE160" i="56"/>
  <c r="AF160" i="56"/>
  <c r="AG160" i="56"/>
  <c r="AH160" i="56"/>
  <c r="AI160" i="56"/>
  <c r="AJ160" i="56"/>
  <c r="AK160" i="56"/>
  <c r="AL160" i="56"/>
  <c r="AM160" i="56"/>
  <c r="AN160" i="56"/>
  <c r="AO160" i="56"/>
  <c r="AP160" i="56"/>
  <c r="AQ160" i="56"/>
  <c r="AR160" i="56"/>
  <c r="AS160" i="56"/>
  <c r="AT160" i="56"/>
  <c r="AU160" i="56"/>
  <c r="AV160" i="56"/>
  <c r="AC161" i="56"/>
  <c r="AD161" i="56"/>
  <c r="AE161" i="56"/>
  <c r="AF161" i="56"/>
  <c r="AG161" i="56"/>
  <c r="AH161" i="56"/>
  <c r="AI161" i="56"/>
  <c r="AJ161" i="56"/>
  <c r="AK161" i="56"/>
  <c r="AL161" i="56"/>
  <c r="AM161" i="56"/>
  <c r="AN161" i="56"/>
  <c r="AO161" i="56"/>
  <c r="AP161" i="56"/>
  <c r="AQ161" i="56"/>
  <c r="AR161" i="56"/>
  <c r="AS161" i="56"/>
  <c r="AT161" i="56"/>
  <c r="AU161" i="56"/>
  <c r="AV161" i="56"/>
  <c r="AC162" i="56"/>
  <c r="AD162" i="56"/>
  <c r="AE162" i="56"/>
  <c r="AF162" i="56"/>
  <c r="AG162" i="56"/>
  <c r="AH162" i="56"/>
  <c r="AI162" i="56"/>
  <c r="AJ162" i="56"/>
  <c r="AK162" i="56"/>
  <c r="AL162" i="56"/>
  <c r="AM162" i="56"/>
  <c r="AN162" i="56"/>
  <c r="AO162" i="56"/>
  <c r="AP162" i="56"/>
  <c r="AQ162" i="56"/>
  <c r="AR162" i="56"/>
  <c r="AS162" i="56"/>
  <c r="AT162" i="56"/>
  <c r="AU162" i="56"/>
  <c r="AV162" i="56"/>
  <c r="AC163" i="56"/>
  <c r="AD163" i="56"/>
  <c r="AE163" i="56"/>
  <c r="AF163" i="56"/>
  <c r="AG163" i="56"/>
  <c r="AH163" i="56"/>
  <c r="AI163" i="56"/>
  <c r="AJ163" i="56"/>
  <c r="AK163" i="56"/>
  <c r="AL163" i="56"/>
  <c r="AM163" i="56"/>
  <c r="AN163" i="56"/>
  <c r="AO163" i="56"/>
  <c r="AP163" i="56"/>
  <c r="AQ163" i="56"/>
  <c r="AR163" i="56"/>
  <c r="AS163" i="56"/>
  <c r="AT163" i="56"/>
  <c r="AU163" i="56"/>
  <c r="AV163" i="56"/>
  <c r="AC164" i="56"/>
  <c r="AD164" i="56"/>
  <c r="AE164" i="56"/>
  <c r="AF164" i="56"/>
  <c r="AG164" i="56"/>
  <c r="AH164" i="56"/>
  <c r="AI164" i="56"/>
  <c r="AJ164" i="56"/>
  <c r="AK164" i="56"/>
  <c r="AL164" i="56"/>
  <c r="AM164" i="56"/>
  <c r="AN164" i="56"/>
  <c r="AO164" i="56"/>
  <c r="AP164" i="56"/>
  <c r="AQ164" i="56"/>
  <c r="AR164" i="56"/>
  <c r="AS164" i="56"/>
  <c r="AT164" i="56"/>
  <c r="AU164" i="56"/>
  <c r="AV164" i="56"/>
  <c r="AC165" i="56"/>
  <c r="AD165" i="56"/>
  <c r="AE165" i="56"/>
  <c r="AF165" i="56"/>
  <c r="AG165" i="56"/>
  <c r="AH165" i="56"/>
  <c r="AI165" i="56"/>
  <c r="AJ165" i="56"/>
  <c r="AK165" i="56"/>
  <c r="AL165" i="56"/>
  <c r="AM165" i="56"/>
  <c r="AN165" i="56"/>
  <c r="AO165" i="56"/>
  <c r="AP165" i="56"/>
  <c r="AQ165" i="56"/>
  <c r="AR165" i="56"/>
  <c r="AS165" i="56"/>
  <c r="AT165" i="56"/>
  <c r="AU165" i="56"/>
  <c r="AV165" i="56"/>
  <c r="AC166" i="56"/>
  <c r="AD166" i="56"/>
  <c r="AE166" i="56"/>
  <c r="AF166" i="56"/>
  <c r="AG166" i="56"/>
  <c r="AH166" i="56"/>
  <c r="AI166" i="56"/>
  <c r="AJ166" i="56"/>
  <c r="AK166" i="56"/>
  <c r="AL166" i="56"/>
  <c r="AM166" i="56"/>
  <c r="AN166" i="56"/>
  <c r="AO166" i="56"/>
  <c r="AP166" i="56"/>
  <c r="AQ166" i="56"/>
  <c r="AR166" i="56"/>
  <c r="AS166" i="56"/>
  <c r="AT166" i="56"/>
  <c r="AU166" i="56"/>
  <c r="AV166" i="56"/>
  <c r="AC167" i="56"/>
  <c r="AD167" i="56"/>
  <c r="AE167" i="56"/>
  <c r="AF167" i="56"/>
  <c r="AG167" i="56"/>
  <c r="AH167" i="56"/>
  <c r="AI167" i="56"/>
  <c r="AJ167" i="56"/>
  <c r="AK167" i="56"/>
  <c r="AL167" i="56"/>
  <c r="AM167" i="56"/>
  <c r="AN167" i="56"/>
  <c r="AO167" i="56"/>
  <c r="AP167" i="56"/>
  <c r="AQ167" i="56"/>
  <c r="AR167" i="56"/>
  <c r="AS167" i="56"/>
  <c r="AT167" i="56"/>
  <c r="AU167" i="56"/>
  <c r="AV167" i="56"/>
  <c r="AC168" i="56"/>
  <c r="AD168" i="56"/>
  <c r="AE168" i="56"/>
  <c r="AF168" i="56"/>
  <c r="AG168" i="56"/>
  <c r="AH168" i="56"/>
  <c r="AI168" i="56"/>
  <c r="AJ168" i="56"/>
  <c r="AK168" i="56"/>
  <c r="AL168" i="56"/>
  <c r="AM168" i="56"/>
  <c r="AN168" i="56"/>
  <c r="AO168" i="56"/>
  <c r="AP168" i="56"/>
  <c r="AQ168" i="56"/>
  <c r="AR168" i="56"/>
  <c r="AS168" i="56"/>
  <c r="AT168" i="56"/>
  <c r="AU168" i="56"/>
  <c r="AV168" i="56"/>
  <c r="AC169" i="56"/>
  <c r="AD169" i="56"/>
  <c r="AE169" i="56"/>
  <c r="AF169" i="56"/>
  <c r="AG169" i="56"/>
  <c r="AH169" i="56"/>
  <c r="AI169" i="56"/>
  <c r="AJ169" i="56"/>
  <c r="AK169" i="56"/>
  <c r="AL169" i="56"/>
  <c r="AM169" i="56"/>
  <c r="AN169" i="56"/>
  <c r="AO169" i="56"/>
  <c r="AP169" i="56"/>
  <c r="AQ169" i="56"/>
  <c r="AR169" i="56"/>
  <c r="AS169" i="56"/>
  <c r="AT169" i="56"/>
  <c r="AU169" i="56"/>
  <c r="AV169" i="56"/>
  <c r="AC170" i="56"/>
  <c r="AD170" i="56"/>
  <c r="AE170" i="56"/>
  <c r="AF170" i="56"/>
  <c r="AG170" i="56"/>
  <c r="AH170" i="56"/>
  <c r="AI170" i="56"/>
  <c r="AJ170" i="56"/>
  <c r="AK170" i="56"/>
  <c r="AL170" i="56"/>
  <c r="AM170" i="56"/>
  <c r="AN170" i="56"/>
  <c r="AO170" i="56"/>
  <c r="AP170" i="56"/>
  <c r="AQ170" i="56"/>
  <c r="AR170" i="56"/>
  <c r="AS170" i="56"/>
  <c r="AT170" i="56"/>
  <c r="AU170" i="56"/>
  <c r="AV170" i="56"/>
  <c r="AC171" i="56"/>
  <c r="AD171" i="56"/>
  <c r="AE171" i="56"/>
  <c r="AF171" i="56"/>
  <c r="AG171" i="56"/>
  <c r="AH171" i="56"/>
  <c r="AI171" i="56"/>
  <c r="AJ171" i="56"/>
  <c r="AK171" i="56"/>
  <c r="AL171" i="56"/>
  <c r="AM171" i="56"/>
  <c r="AN171" i="56"/>
  <c r="AO171" i="56"/>
  <c r="AP171" i="56"/>
  <c r="AQ171" i="56"/>
  <c r="AR171" i="56"/>
  <c r="AS171" i="56"/>
  <c r="AT171" i="56"/>
  <c r="AU171" i="56"/>
  <c r="AV171" i="56"/>
  <c r="AC172" i="56"/>
  <c r="AD172" i="56"/>
  <c r="AE172" i="56"/>
  <c r="AF172" i="56"/>
  <c r="AG172" i="56"/>
  <c r="AH172" i="56"/>
  <c r="AI172" i="56"/>
  <c r="AJ172" i="56"/>
  <c r="AK172" i="56"/>
  <c r="AL172" i="56"/>
  <c r="AM172" i="56"/>
  <c r="AN172" i="56"/>
  <c r="AO172" i="56"/>
  <c r="AP172" i="56"/>
  <c r="AQ172" i="56"/>
  <c r="AR172" i="56"/>
  <c r="AS172" i="56"/>
  <c r="AT172" i="56"/>
  <c r="AU172" i="56"/>
  <c r="AV172" i="56"/>
  <c r="AC173" i="56"/>
  <c r="AD173" i="56"/>
  <c r="AE173" i="56"/>
  <c r="AF173" i="56"/>
  <c r="AG173" i="56"/>
  <c r="AH173" i="56"/>
  <c r="AI173" i="56"/>
  <c r="AJ173" i="56"/>
  <c r="AK173" i="56"/>
  <c r="AL173" i="56"/>
  <c r="AM173" i="56"/>
  <c r="AN173" i="56"/>
  <c r="AO173" i="56"/>
  <c r="AP173" i="56"/>
  <c r="AQ173" i="56"/>
  <c r="AR173" i="56"/>
  <c r="AS173" i="56"/>
  <c r="AT173" i="56"/>
  <c r="AU173" i="56"/>
  <c r="AV173" i="56"/>
  <c r="AC174" i="56"/>
  <c r="AD174" i="56"/>
  <c r="AE174" i="56"/>
  <c r="AF174" i="56"/>
  <c r="AG174" i="56"/>
  <c r="AH174" i="56"/>
  <c r="AI174" i="56"/>
  <c r="AJ174" i="56"/>
  <c r="AK174" i="56"/>
  <c r="AL174" i="56"/>
  <c r="AM174" i="56"/>
  <c r="AN174" i="56"/>
  <c r="AO174" i="56"/>
  <c r="AP174" i="56"/>
  <c r="AQ174" i="56"/>
  <c r="AR174" i="56"/>
  <c r="AS174" i="56"/>
  <c r="AT174" i="56"/>
  <c r="AU174" i="56"/>
  <c r="AV174" i="56"/>
  <c r="AC175" i="56"/>
  <c r="AD175" i="56"/>
  <c r="AE175" i="56"/>
  <c r="AF175" i="56"/>
  <c r="AG175" i="56"/>
  <c r="AH175" i="56"/>
  <c r="AI175" i="56"/>
  <c r="AJ175" i="56"/>
  <c r="AK175" i="56"/>
  <c r="AL175" i="56"/>
  <c r="AM175" i="56"/>
  <c r="AN175" i="56"/>
  <c r="AO175" i="56"/>
  <c r="AP175" i="56"/>
  <c r="AQ175" i="56"/>
  <c r="AR175" i="56"/>
  <c r="AS175" i="56"/>
  <c r="AT175" i="56"/>
  <c r="AU175" i="56"/>
  <c r="AV175" i="56"/>
  <c r="AC176" i="56"/>
  <c r="AD176" i="56"/>
  <c r="AE176" i="56"/>
  <c r="AF176" i="56"/>
  <c r="AG176" i="56"/>
  <c r="AH176" i="56"/>
  <c r="AI176" i="56"/>
  <c r="AJ176" i="56"/>
  <c r="AK176" i="56"/>
  <c r="AL176" i="56"/>
  <c r="AM176" i="56"/>
  <c r="AN176" i="56"/>
  <c r="AO176" i="56"/>
  <c r="AP176" i="56"/>
  <c r="AQ176" i="56"/>
  <c r="AR176" i="56"/>
  <c r="AS176" i="56"/>
  <c r="AT176" i="56"/>
  <c r="AU176" i="56"/>
  <c r="AV176" i="56"/>
  <c r="AC177" i="56"/>
  <c r="AD177" i="56"/>
  <c r="AE177" i="56"/>
  <c r="AF177" i="56"/>
  <c r="AG177" i="56"/>
  <c r="AH177" i="56"/>
  <c r="AI177" i="56"/>
  <c r="AJ177" i="56"/>
  <c r="AK177" i="56"/>
  <c r="AL177" i="56"/>
  <c r="AM177" i="56"/>
  <c r="AN177" i="56"/>
  <c r="AO177" i="56"/>
  <c r="AP177" i="56"/>
  <c r="AQ177" i="56"/>
  <c r="AR177" i="56"/>
  <c r="AS177" i="56"/>
  <c r="AT177" i="56"/>
  <c r="AU177" i="56"/>
  <c r="AV177" i="56"/>
  <c r="AC178" i="56"/>
  <c r="AD178" i="56"/>
  <c r="AE178" i="56"/>
  <c r="AF178" i="56"/>
  <c r="AG178" i="56"/>
  <c r="AH178" i="56"/>
  <c r="AI178" i="56"/>
  <c r="AJ178" i="56"/>
  <c r="AK178" i="56"/>
  <c r="AL178" i="56"/>
  <c r="AM178" i="56"/>
  <c r="AN178" i="56"/>
  <c r="AO178" i="56"/>
  <c r="AP178" i="56"/>
  <c r="AQ178" i="56"/>
  <c r="AR178" i="56"/>
  <c r="AS178" i="56"/>
  <c r="AT178" i="56"/>
  <c r="AU178" i="56"/>
  <c r="AV178" i="56"/>
  <c r="AC179" i="56"/>
  <c r="AD179" i="56"/>
  <c r="AE179" i="56"/>
  <c r="AF179" i="56"/>
  <c r="AG179" i="56"/>
  <c r="AH179" i="56"/>
  <c r="AI179" i="56"/>
  <c r="AJ179" i="56"/>
  <c r="AK179" i="56"/>
  <c r="AL179" i="56"/>
  <c r="AM179" i="56"/>
  <c r="AN179" i="56"/>
  <c r="AO179" i="56"/>
  <c r="AP179" i="56"/>
  <c r="AQ179" i="56"/>
  <c r="AR179" i="56"/>
  <c r="AS179" i="56"/>
  <c r="AT179" i="56"/>
  <c r="AU179" i="56"/>
  <c r="AV179" i="56"/>
  <c r="AC180" i="56"/>
  <c r="AD180" i="56"/>
  <c r="AE180" i="56"/>
  <c r="AF180" i="56"/>
  <c r="AG180" i="56"/>
  <c r="AH180" i="56"/>
  <c r="AI180" i="56"/>
  <c r="AJ180" i="56"/>
  <c r="AK180" i="56"/>
  <c r="AL180" i="56"/>
  <c r="AM180" i="56"/>
  <c r="AN180" i="56"/>
  <c r="AO180" i="56"/>
  <c r="AP180" i="56"/>
  <c r="AQ180" i="56"/>
  <c r="AR180" i="56"/>
  <c r="AS180" i="56"/>
  <c r="AT180" i="56"/>
  <c r="AU180" i="56"/>
  <c r="AV180" i="56"/>
  <c r="AC181" i="56"/>
  <c r="AD181" i="56"/>
  <c r="AE181" i="56"/>
  <c r="AF181" i="56"/>
  <c r="AG181" i="56"/>
  <c r="AH181" i="56"/>
  <c r="AI181" i="56"/>
  <c r="AJ181" i="56"/>
  <c r="AK181" i="56"/>
  <c r="AL181" i="56"/>
  <c r="AM181" i="56"/>
  <c r="AN181" i="56"/>
  <c r="AO181" i="56"/>
  <c r="AP181" i="56"/>
  <c r="AQ181" i="56"/>
  <c r="AR181" i="56"/>
  <c r="AS181" i="56"/>
  <c r="AT181" i="56"/>
  <c r="AU181" i="56"/>
  <c r="AV181" i="56"/>
  <c r="AB4" i="56"/>
  <c r="AB5" i="56"/>
  <c r="AB6" i="56"/>
  <c r="AB7" i="56"/>
  <c r="AB8" i="56"/>
  <c r="AB9" i="56"/>
  <c r="AB10" i="56"/>
  <c r="AB11" i="56"/>
  <c r="AB12" i="56"/>
  <c r="AB13" i="56"/>
  <c r="AB14" i="56"/>
  <c r="AB15" i="56"/>
  <c r="AB16" i="56"/>
  <c r="AB17" i="56"/>
  <c r="AB18" i="56"/>
  <c r="AB19" i="56"/>
  <c r="AB20" i="56"/>
  <c r="AB21" i="56"/>
  <c r="AB22" i="56"/>
  <c r="AB23" i="56"/>
  <c r="AB24" i="56"/>
  <c r="AB25" i="56"/>
  <c r="AB26" i="56"/>
  <c r="AB27" i="56"/>
  <c r="AB28" i="56"/>
  <c r="AB29" i="56"/>
  <c r="AB30" i="56"/>
  <c r="AB31" i="56"/>
  <c r="AB32" i="56"/>
  <c r="AB33" i="56"/>
  <c r="AB34" i="56"/>
  <c r="AB35" i="56"/>
  <c r="AB36" i="56"/>
  <c r="AB37" i="56"/>
  <c r="AB38" i="56"/>
  <c r="AB39" i="56"/>
  <c r="AB40" i="56"/>
  <c r="AB41" i="56"/>
  <c r="AB42" i="56"/>
  <c r="AB43" i="56"/>
  <c r="AB44" i="56"/>
  <c r="AB45" i="56"/>
  <c r="AB46" i="56"/>
  <c r="AB47" i="56"/>
  <c r="AB48" i="56"/>
  <c r="AB49" i="56"/>
  <c r="AB50" i="56"/>
  <c r="AB51" i="56"/>
  <c r="AB52" i="56"/>
  <c r="AB53" i="56"/>
  <c r="AB54" i="56"/>
  <c r="AB55" i="56"/>
  <c r="AB56" i="56"/>
  <c r="AB57" i="56"/>
  <c r="AB58" i="56"/>
  <c r="AB59" i="56"/>
  <c r="AB60" i="56"/>
  <c r="AB61" i="56"/>
  <c r="AB62" i="56"/>
  <c r="AB63" i="56"/>
  <c r="AB64" i="56"/>
  <c r="AB65" i="56"/>
  <c r="AB66" i="56"/>
  <c r="AB67" i="56"/>
  <c r="AB68" i="56"/>
  <c r="AB69" i="56"/>
  <c r="AB70" i="56"/>
  <c r="AB71" i="56"/>
  <c r="AB72" i="56"/>
  <c r="AB73" i="56"/>
  <c r="AB74" i="56"/>
  <c r="AB75" i="56"/>
  <c r="AB76" i="56"/>
  <c r="AB77" i="56"/>
  <c r="AB78" i="56"/>
  <c r="AB79" i="56"/>
  <c r="AB80" i="56"/>
  <c r="AB81" i="56"/>
  <c r="AB82" i="56"/>
  <c r="AB83" i="56"/>
  <c r="AB84" i="56"/>
  <c r="AB85" i="56"/>
  <c r="AB86" i="56"/>
  <c r="AB87" i="56"/>
  <c r="AB88" i="56"/>
  <c r="AB89" i="56"/>
  <c r="AB90" i="56"/>
  <c r="AB91" i="56"/>
  <c r="AB92" i="56"/>
  <c r="AB93" i="56"/>
  <c r="AB94" i="56"/>
  <c r="AB95" i="56"/>
  <c r="AB96" i="56"/>
  <c r="AB97" i="56"/>
  <c r="AB98" i="56"/>
  <c r="AB99" i="56"/>
  <c r="AB100" i="56"/>
  <c r="AB101" i="56"/>
  <c r="AB102" i="56"/>
  <c r="AB103" i="56"/>
  <c r="AB104" i="56"/>
  <c r="AB105" i="56"/>
  <c r="AB106" i="56"/>
  <c r="AB107" i="56"/>
  <c r="AB108" i="56"/>
  <c r="AB109" i="56"/>
  <c r="AB110" i="56"/>
  <c r="AB111" i="56"/>
  <c r="AB112" i="56"/>
  <c r="AB113" i="56"/>
  <c r="AB114" i="56"/>
  <c r="AB115" i="56"/>
  <c r="AB116" i="56"/>
  <c r="AB117" i="56"/>
  <c r="AB118" i="56"/>
  <c r="AB119" i="56"/>
  <c r="AB120" i="56"/>
  <c r="AB121" i="56"/>
  <c r="AB122" i="56"/>
  <c r="AB123" i="56"/>
  <c r="AB124" i="56"/>
  <c r="AB125" i="56"/>
  <c r="AB126" i="56"/>
  <c r="AB127" i="56"/>
  <c r="AB128" i="56"/>
  <c r="AB129" i="56"/>
  <c r="AB130" i="56"/>
  <c r="AB131" i="56"/>
  <c r="AB132" i="56"/>
  <c r="AB133" i="56"/>
  <c r="AB134" i="56"/>
  <c r="AB135" i="56"/>
  <c r="AB136" i="56"/>
  <c r="AB137" i="56"/>
  <c r="AB138" i="56"/>
  <c r="AB139" i="56"/>
  <c r="AB140" i="56"/>
  <c r="AB141" i="56"/>
  <c r="AB142" i="56"/>
  <c r="AB143" i="56"/>
  <c r="AB144" i="56"/>
  <c r="AB145" i="56"/>
  <c r="AB146" i="56"/>
  <c r="AB147" i="56"/>
  <c r="AB148" i="56"/>
  <c r="AB149" i="56"/>
  <c r="AB150" i="56"/>
  <c r="AB151" i="56"/>
  <c r="AB152" i="56"/>
  <c r="AB153" i="56"/>
  <c r="AB154" i="56"/>
  <c r="AB155" i="56"/>
  <c r="AB156" i="56"/>
  <c r="AB157" i="56"/>
  <c r="AB158" i="56"/>
  <c r="AB159" i="56"/>
  <c r="AB160" i="56"/>
  <c r="AB161" i="56"/>
  <c r="AB162" i="56"/>
  <c r="AB163" i="56"/>
  <c r="AB164" i="56"/>
  <c r="AB165" i="56"/>
  <c r="AB166" i="56"/>
  <c r="AB167" i="56"/>
  <c r="AB168" i="56"/>
  <c r="AB169" i="56"/>
  <c r="AB170" i="56"/>
  <c r="AB171" i="56"/>
  <c r="AB172" i="56"/>
  <c r="AB173" i="56"/>
  <c r="AB174" i="56"/>
  <c r="AB175" i="56"/>
  <c r="AB176" i="56"/>
  <c r="AB177" i="56"/>
  <c r="AB178" i="56"/>
  <c r="AB179" i="56"/>
  <c r="AB180" i="56"/>
  <c r="AB181" i="56"/>
  <c r="AB3" i="56"/>
  <c r="AV2" i="56"/>
  <c r="AA2" i="56"/>
  <c r="AB1" i="55"/>
  <c r="M7" i="54"/>
  <c r="B23" i="49" s="1"/>
  <c r="D7" i="54"/>
  <c r="C4" i="49" s="1"/>
  <c r="C8" i="54"/>
  <c r="B5" i="49" s="1"/>
  <c r="D8" i="54"/>
  <c r="C5" i="49" s="1"/>
  <c r="C9" i="54"/>
  <c r="B6" i="49" s="1"/>
  <c r="D9" i="54"/>
  <c r="C6" i="49" s="1"/>
  <c r="C10" i="54"/>
  <c r="B7" i="49" s="1"/>
  <c r="D10" i="54"/>
  <c r="C7" i="49" s="1"/>
  <c r="K7" i="54"/>
  <c r="B15" i="49" s="1"/>
  <c r="L7" i="54"/>
  <c r="C15" i="49" s="1"/>
  <c r="N7" i="54"/>
  <c r="C23" i="49" s="1"/>
  <c r="M8" i="54"/>
  <c r="B24" i="49" s="1"/>
  <c r="N8" i="54"/>
  <c r="C24" i="49" s="1"/>
  <c r="M9" i="54"/>
  <c r="B25" i="49" s="1"/>
  <c r="N9" i="54"/>
  <c r="C25" i="49" s="1"/>
  <c r="S7" i="54"/>
  <c r="B33" i="49" s="1"/>
  <c r="T7" i="54"/>
  <c r="C33" i="49" s="1"/>
  <c r="S8" i="54"/>
  <c r="B34" i="49" s="1"/>
  <c r="T8" i="54"/>
  <c r="C34" i="49" s="1"/>
  <c r="S9" i="54"/>
  <c r="B35" i="49" s="1"/>
  <c r="T9" i="54"/>
  <c r="C35" i="49" s="1"/>
  <c r="S10" i="54"/>
  <c r="B36" i="49" s="1"/>
  <c r="T10" i="54"/>
  <c r="C36" i="49" s="1"/>
  <c r="AA7" i="54"/>
  <c r="B43" i="49" s="1"/>
  <c r="AB7" i="54"/>
  <c r="C43" i="49" s="1"/>
  <c r="AA8" i="54"/>
  <c r="B44" i="49" s="1"/>
  <c r="AB8" i="54"/>
  <c r="C44" i="49" s="1"/>
  <c r="AA9" i="54"/>
  <c r="B45" i="49" s="1"/>
  <c r="AB9" i="54"/>
  <c r="C45" i="49" s="1"/>
  <c r="AG7" i="54"/>
  <c r="B52" i="49" s="1"/>
  <c r="AH7" i="54"/>
  <c r="C52" i="49" s="1"/>
  <c r="AG8" i="54"/>
  <c r="B53" i="49" s="1"/>
  <c r="AH8" i="54"/>
  <c r="C53" i="49" s="1"/>
  <c r="AG9" i="54"/>
  <c r="B54" i="49" s="1"/>
  <c r="AH9" i="54"/>
  <c r="C54" i="49" s="1"/>
  <c r="AG10" i="54"/>
  <c r="B55" i="49" s="1"/>
  <c r="AH10" i="54"/>
  <c r="C55" i="49" s="1"/>
  <c r="B4" i="49"/>
  <c r="W11" i="54"/>
  <c r="X11" i="54"/>
  <c r="Y11" i="54"/>
  <c r="Z11" i="54"/>
  <c r="AA11" i="54"/>
  <c r="AB11" i="54"/>
  <c r="AC11" i="54"/>
  <c r="AD11" i="54"/>
  <c r="AE11" i="54"/>
  <c r="AF11" i="54"/>
  <c r="AG11" i="54"/>
  <c r="AH11" i="54"/>
  <c r="AI11" i="54"/>
  <c r="AJ11" i="54"/>
  <c r="AK11" i="54"/>
  <c r="AL11" i="54"/>
  <c r="AM11" i="54"/>
  <c r="AN11" i="54"/>
  <c r="AO11" i="54"/>
  <c r="AP11" i="54"/>
  <c r="W12" i="54"/>
  <c r="X12" i="54"/>
  <c r="Y12" i="54"/>
  <c r="Z12" i="54"/>
  <c r="AA12" i="54"/>
  <c r="AB12" i="54"/>
  <c r="AC12" i="54"/>
  <c r="AD12" i="54"/>
  <c r="AE12" i="54"/>
  <c r="AF12" i="54"/>
  <c r="AG12" i="54"/>
  <c r="AH12" i="54"/>
  <c r="AI12" i="54"/>
  <c r="AJ12" i="54"/>
  <c r="AK12" i="54"/>
  <c r="AL12" i="54"/>
  <c r="AM12" i="54"/>
  <c r="AN12" i="54"/>
  <c r="AO12" i="54"/>
  <c r="AP12" i="54"/>
  <c r="K11" i="54"/>
  <c r="L11" i="54"/>
  <c r="M11" i="54"/>
  <c r="N11" i="54"/>
  <c r="O11" i="54"/>
  <c r="P11" i="54"/>
  <c r="Q11" i="54"/>
  <c r="R11" i="54"/>
  <c r="S11" i="54"/>
  <c r="T11" i="54"/>
  <c r="U11" i="54"/>
  <c r="V11" i="54"/>
  <c r="K12" i="54"/>
  <c r="L12" i="54"/>
  <c r="M12" i="54"/>
  <c r="N12" i="54"/>
  <c r="O12" i="54"/>
  <c r="P12" i="54"/>
  <c r="Q12" i="54"/>
  <c r="R12" i="54"/>
  <c r="S12" i="54"/>
  <c r="T12" i="54"/>
  <c r="U12" i="54"/>
  <c r="V12" i="54"/>
  <c r="D11" i="54"/>
  <c r="E11" i="54"/>
  <c r="F11" i="54"/>
  <c r="G11" i="54"/>
  <c r="H11" i="54"/>
  <c r="I11" i="54"/>
  <c r="J11" i="54"/>
  <c r="D12" i="54"/>
  <c r="E12" i="54"/>
  <c r="F12" i="54"/>
  <c r="G12" i="54"/>
  <c r="H12" i="54"/>
  <c r="I12" i="54"/>
  <c r="J12" i="54"/>
  <c r="C11" i="54"/>
  <c r="C12" i="54"/>
  <c r="M2" i="49"/>
  <c r="I2" i="49"/>
  <c r="J2" i="49"/>
  <c r="K2" i="49"/>
  <c r="L2" i="49"/>
  <c r="H2" i="49"/>
  <c r="AA3" i="49" a="1"/>
  <c r="AA3" i="49" s="1"/>
  <c r="W215" i="49"/>
  <c r="W214" i="49"/>
  <c r="W213" i="49"/>
  <c r="W212" i="49"/>
  <c r="W211" i="49"/>
  <c r="W210" i="49"/>
  <c r="W209" i="49"/>
  <c r="W208" i="49"/>
  <c r="W207" i="49"/>
  <c r="W206" i="49"/>
  <c r="W205" i="49"/>
  <c r="W204" i="49"/>
  <c r="W203" i="49"/>
  <c r="W202" i="49"/>
  <c r="W201" i="49"/>
  <c r="W200" i="49"/>
  <c r="W199" i="49"/>
  <c r="W198" i="49"/>
  <c r="W197" i="49"/>
  <c r="W196" i="49"/>
  <c r="W195" i="49"/>
  <c r="W194" i="49"/>
  <c r="W193" i="49"/>
  <c r="W192" i="49"/>
  <c r="W191" i="49"/>
  <c r="W190" i="49"/>
  <c r="W189" i="49"/>
  <c r="W188" i="49"/>
  <c r="W187" i="49"/>
  <c r="W186" i="49"/>
  <c r="W185" i="49"/>
  <c r="W184" i="49"/>
  <c r="W183" i="49"/>
  <c r="W182" i="49"/>
  <c r="W181" i="49"/>
  <c r="W180" i="49"/>
  <c r="W179" i="49"/>
  <c r="W178" i="49"/>
  <c r="W177" i="49"/>
  <c r="W176" i="49"/>
  <c r="W175" i="49"/>
  <c r="W174" i="49"/>
  <c r="W173" i="49"/>
  <c r="W172" i="49"/>
  <c r="W171" i="49"/>
  <c r="W170" i="49"/>
  <c r="W169" i="49"/>
  <c r="W168" i="49"/>
  <c r="W167" i="49"/>
  <c r="W166" i="49"/>
  <c r="W165" i="49"/>
  <c r="W164" i="49"/>
  <c r="W163" i="49"/>
  <c r="W162" i="49"/>
  <c r="W161" i="49"/>
  <c r="W160" i="49"/>
  <c r="W159" i="49"/>
  <c r="W158" i="49"/>
  <c r="W157" i="49"/>
  <c r="W156" i="49"/>
  <c r="W155" i="49"/>
  <c r="W154" i="49"/>
  <c r="W153" i="49"/>
  <c r="W152" i="49"/>
  <c r="W151" i="49"/>
  <c r="W150" i="49"/>
  <c r="W149" i="49"/>
  <c r="W148" i="49"/>
  <c r="W147" i="49"/>
  <c r="W146" i="49"/>
  <c r="W145" i="49"/>
  <c r="W144" i="49"/>
  <c r="W143" i="49"/>
  <c r="W142" i="49"/>
  <c r="W141" i="49"/>
  <c r="W140" i="49"/>
  <c r="W139" i="49"/>
  <c r="W138" i="49"/>
  <c r="W137" i="49"/>
  <c r="W136" i="49"/>
  <c r="W135" i="49"/>
  <c r="W134" i="49"/>
  <c r="W133" i="49"/>
  <c r="W132" i="49"/>
  <c r="W131" i="49"/>
  <c r="W130" i="49"/>
  <c r="W129" i="49"/>
  <c r="W128" i="49"/>
  <c r="W127" i="49"/>
  <c r="W126" i="49"/>
  <c r="W125" i="49"/>
  <c r="W124" i="49"/>
  <c r="W123" i="49"/>
  <c r="W122" i="49"/>
  <c r="W121" i="49"/>
  <c r="W120" i="49"/>
  <c r="W119" i="49"/>
  <c r="W118" i="49"/>
  <c r="W117" i="49"/>
  <c r="W116" i="49"/>
  <c r="W115" i="49"/>
  <c r="W114" i="49"/>
  <c r="W113" i="49"/>
  <c r="W112" i="49"/>
  <c r="W111" i="49"/>
  <c r="W110" i="49"/>
  <c r="W109" i="49"/>
  <c r="W108" i="49"/>
  <c r="W107" i="49"/>
  <c r="W106" i="49"/>
  <c r="W105" i="49"/>
  <c r="W104" i="49"/>
  <c r="W103" i="49"/>
  <c r="W102" i="49"/>
  <c r="W101" i="49"/>
  <c r="W100" i="49"/>
  <c r="W99" i="49"/>
  <c r="W98" i="49"/>
  <c r="W97" i="49"/>
  <c r="W96" i="49"/>
  <c r="W95" i="49"/>
  <c r="W94" i="49"/>
  <c r="W93" i="49"/>
  <c r="W92" i="49"/>
  <c r="W91" i="49"/>
  <c r="W90" i="49"/>
  <c r="W89" i="49"/>
  <c r="W88" i="49"/>
  <c r="W87" i="49"/>
  <c r="W86" i="49"/>
  <c r="W85" i="49"/>
  <c r="W84" i="49"/>
  <c r="W83" i="49"/>
  <c r="W82" i="49"/>
  <c r="W81" i="49"/>
  <c r="W80" i="49"/>
  <c r="W79" i="49"/>
  <c r="W78" i="49"/>
  <c r="W77" i="49"/>
  <c r="W76" i="49"/>
  <c r="W75" i="49"/>
  <c r="W74" i="49"/>
  <c r="W73" i="49"/>
  <c r="W72" i="49"/>
  <c r="W71" i="49"/>
  <c r="W70" i="49"/>
  <c r="W69" i="49"/>
  <c r="W68" i="49"/>
  <c r="W67" i="49"/>
  <c r="W66" i="49"/>
  <c r="W65" i="49"/>
  <c r="W64" i="49"/>
  <c r="W63" i="49"/>
  <c r="W62" i="49"/>
  <c r="W61" i="49"/>
  <c r="W60" i="49"/>
  <c r="W59" i="49"/>
  <c r="W58" i="49"/>
  <c r="W57" i="49"/>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W6" i="49"/>
  <c r="W5" i="49"/>
  <c r="W4" i="49"/>
  <c r="V215" i="49"/>
  <c r="V214" i="49"/>
  <c r="V213" i="49"/>
  <c r="V212" i="49"/>
  <c r="V211" i="49"/>
  <c r="V210" i="49"/>
  <c r="V209" i="49"/>
  <c r="V208" i="49"/>
  <c r="V207" i="49"/>
  <c r="V206" i="49"/>
  <c r="V205" i="49"/>
  <c r="V204" i="49"/>
  <c r="V203" i="49"/>
  <c r="V202" i="49"/>
  <c r="V201" i="49"/>
  <c r="V200" i="49"/>
  <c r="V199" i="49"/>
  <c r="V198" i="49"/>
  <c r="V197" i="49"/>
  <c r="V196" i="49"/>
  <c r="V195" i="49"/>
  <c r="V194" i="49"/>
  <c r="V193" i="49"/>
  <c r="V192" i="49"/>
  <c r="V191" i="49"/>
  <c r="V190" i="49"/>
  <c r="V189" i="49"/>
  <c r="V188" i="49"/>
  <c r="V187" i="49"/>
  <c r="V186" i="49"/>
  <c r="V185" i="49"/>
  <c r="V184" i="49"/>
  <c r="V183" i="49"/>
  <c r="V182" i="49"/>
  <c r="V181" i="49"/>
  <c r="V180" i="49"/>
  <c r="V179" i="49"/>
  <c r="V178" i="49"/>
  <c r="V177" i="49"/>
  <c r="V176" i="49"/>
  <c r="V175" i="49"/>
  <c r="V174" i="49"/>
  <c r="V173" i="49"/>
  <c r="V172" i="49"/>
  <c r="V171" i="49"/>
  <c r="V170" i="49"/>
  <c r="V169" i="49"/>
  <c r="V168" i="49"/>
  <c r="V167" i="49"/>
  <c r="V166" i="49"/>
  <c r="V165" i="49"/>
  <c r="V164" i="49"/>
  <c r="V163" i="49"/>
  <c r="V162" i="49"/>
  <c r="V161" i="49"/>
  <c r="V160" i="49"/>
  <c r="V159" i="49"/>
  <c r="V158" i="49"/>
  <c r="V157" i="49"/>
  <c r="V156" i="49"/>
  <c r="V155" i="49"/>
  <c r="V154" i="49"/>
  <c r="V153" i="49"/>
  <c r="V152" i="49"/>
  <c r="V151" i="49"/>
  <c r="V150" i="49"/>
  <c r="V149" i="49"/>
  <c r="V148" i="49"/>
  <c r="V147" i="49"/>
  <c r="V146" i="49"/>
  <c r="V145" i="49"/>
  <c r="V144" i="49"/>
  <c r="V143" i="49"/>
  <c r="V142" i="49"/>
  <c r="V141" i="49"/>
  <c r="V140" i="49"/>
  <c r="V139" i="49"/>
  <c r="V138" i="49"/>
  <c r="V137" i="49"/>
  <c r="V136" i="49"/>
  <c r="V135" i="49"/>
  <c r="V134" i="49"/>
  <c r="V133" i="49"/>
  <c r="V132" i="49"/>
  <c r="V131" i="49"/>
  <c r="V130" i="49"/>
  <c r="V129" i="49"/>
  <c r="V128" i="49"/>
  <c r="V127" i="49"/>
  <c r="V126" i="49"/>
  <c r="V125" i="49"/>
  <c r="V124" i="49"/>
  <c r="V123" i="49"/>
  <c r="V122" i="49"/>
  <c r="V121" i="49"/>
  <c r="V120" i="49"/>
  <c r="V119" i="49"/>
  <c r="V118" i="49"/>
  <c r="V117" i="49"/>
  <c r="V116" i="49"/>
  <c r="V115" i="49"/>
  <c r="V114" i="49"/>
  <c r="V113" i="49"/>
  <c r="V112" i="49"/>
  <c r="V111" i="49"/>
  <c r="V110" i="49"/>
  <c r="V109" i="49"/>
  <c r="V108" i="49"/>
  <c r="V107" i="49"/>
  <c r="V106" i="49"/>
  <c r="V105" i="49"/>
  <c r="V104" i="49"/>
  <c r="V103" i="49"/>
  <c r="V102" i="49"/>
  <c r="V101" i="49"/>
  <c r="V100" i="49"/>
  <c r="V99" i="49"/>
  <c r="V98" i="49"/>
  <c r="V97" i="49"/>
  <c r="V96" i="49"/>
  <c r="V95" i="49"/>
  <c r="V94" i="49"/>
  <c r="V93" i="49"/>
  <c r="V92" i="49"/>
  <c r="V91" i="49"/>
  <c r="V90" i="49"/>
  <c r="V89" i="49"/>
  <c r="V88" i="49"/>
  <c r="V87" i="49"/>
  <c r="V86" i="49"/>
  <c r="V85" i="49"/>
  <c r="V84" i="49"/>
  <c r="V83" i="49"/>
  <c r="V82" i="49"/>
  <c r="V81" i="49"/>
  <c r="V80" i="49"/>
  <c r="V79" i="49"/>
  <c r="V78" i="49"/>
  <c r="V77" i="49"/>
  <c r="V76" i="49"/>
  <c r="V75" i="49"/>
  <c r="V74" i="49"/>
  <c r="V73" i="49"/>
  <c r="V72" i="49"/>
  <c r="V71" i="49"/>
  <c r="V70" i="49"/>
  <c r="V69" i="49"/>
  <c r="V68" i="49"/>
  <c r="V67" i="49"/>
  <c r="V66" i="49"/>
  <c r="V65" i="49"/>
  <c r="V64" i="49"/>
  <c r="V63" i="49"/>
  <c r="V62" i="49"/>
  <c r="V61" i="49"/>
  <c r="V60" i="49"/>
  <c r="V59" i="49"/>
  <c r="V58" i="49"/>
  <c r="V57" i="49"/>
  <c r="V56" i="49"/>
  <c r="V55" i="49"/>
  <c r="V54" i="49"/>
  <c r="V53" i="49"/>
  <c r="V52" i="49"/>
  <c r="V51" i="49"/>
  <c r="V50" i="49"/>
  <c r="V49" i="49"/>
  <c r="V48" i="49"/>
  <c r="V47" i="49"/>
  <c r="V46" i="49"/>
  <c r="V45" i="49"/>
  <c r="V4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4" i="49"/>
  <c r="V13" i="49"/>
  <c r="V12" i="49"/>
  <c r="V11" i="49"/>
  <c r="V10" i="49"/>
  <c r="V9" i="49"/>
  <c r="V8" i="49"/>
  <c r="V7" i="49"/>
  <c r="V6" i="49"/>
  <c r="V5" i="49"/>
  <c r="V4" i="49"/>
  <c r="U215" i="49"/>
  <c r="U214" i="49"/>
  <c r="U213" i="49"/>
  <c r="U212" i="49"/>
  <c r="U211" i="49"/>
  <c r="U210" i="49"/>
  <c r="U209" i="49"/>
  <c r="U208" i="49"/>
  <c r="U207" i="49"/>
  <c r="U206" i="49"/>
  <c r="U205" i="49"/>
  <c r="U204" i="49"/>
  <c r="U203" i="49"/>
  <c r="U202" i="49"/>
  <c r="U201" i="49"/>
  <c r="U200" i="49"/>
  <c r="U199" i="49"/>
  <c r="U198" i="49"/>
  <c r="U197" i="49"/>
  <c r="U196" i="49"/>
  <c r="U195" i="49"/>
  <c r="U194" i="49"/>
  <c r="U193" i="49"/>
  <c r="U192" i="49"/>
  <c r="U191" i="49"/>
  <c r="U190" i="49"/>
  <c r="U189" i="49"/>
  <c r="U188" i="49"/>
  <c r="U187" i="49"/>
  <c r="U186" i="49"/>
  <c r="U185" i="49"/>
  <c r="U184" i="49"/>
  <c r="U183" i="49"/>
  <c r="U182" i="49"/>
  <c r="U181" i="49"/>
  <c r="U180" i="49"/>
  <c r="U179" i="49"/>
  <c r="U178" i="49"/>
  <c r="U177" i="49"/>
  <c r="U176" i="49"/>
  <c r="U175" i="49"/>
  <c r="U174" i="49"/>
  <c r="U173" i="49"/>
  <c r="U172" i="49"/>
  <c r="U171" i="49"/>
  <c r="U170" i="49"/>
  <c r="U169" i="49"/>
  <c r="U168" i="49"/>
  <c r="U167" i="49"/>
  <c r="U166" i="49"/>
  <c r="U165" i="49"/>
  <c r="U164" i="49"/>
  <c r="U163" i="49"/>
  <c r="U162" i="49"/>
  <c r="U161" i="49"/>
  <c r="U160" i="49"/>
  <c r="U159" i="49"/>
  <c r="U158" i="49"/>
  <c r="U157" i="49"/>
  <c r="U156" i="49"/>
  <c r="U155" i="49"/>
  <c r="U154" i="49"/>
  <c r="U153" i="49"/>
  <c r="U152" i="49"/>
  <c r="U151" i="49"/>
  <c r="U150" i="49"/>
  <c r="U149" i="49"/>
  <c r="U148" i="49"/>
  <c r="U147" i="49"/>
  <c r="U146" i="49"/>
  <c r="U145" i="49"/>
  <c r="U144" i="49"/>
  <c r="U143" i="49"/>
  <c r="U142" i="49"/>
  <c r="U141" i="49"/>
  <c r="U140" i="49"/>
  <c r="U139" i="49"/>
  <c r="U138" i="49"/>
  <c r="U137" i="49"/>
  <c r="U136" i="49"/>
  <c r="U135" i="49"/>
  <c r="U134" i="49"/>
  <c r="U133" i="49"/>
  <c r="U132" i="49"/>
  <c r="U131" i="49"/>
  <c r="U130" i="49"/>
  <c r="U129" i="49"/>
  <c r="U128" i="49"/>
  <c r="U127" i="49"/>
  <c r="U126" i="49"/>
  <c r="U125" i="49"/>
  <c r="U124" i="49"/>
  <c r="U123" i="49"/>
  <c r="U122" i="49"/>
  <c r="U121" i="49"/>
  <c r="U120" i="49"/>
  <c r="U119" i="49"/>
  <c r="U118" i="49"/>
  <c r="U117" i="49"/>
  <c r="U116" i="49"/>
  <c r="U115" i="49"/>
  <c r="U114" i="49"/>
  <c r="U113" i="49"/>
  <c r="U112" i="49"/>
  <c r="U111" i="49"/>
  <c r="U110" i="49"/>
  <c r="U109" i="49"/>
  <c r="U108" i="49"/>
  <c r="U107" i="49"/>
  <c r="U106" i="49"/>
  <c r="U105" i="49"/>
  <c r="U104" i="49"/>
  <c r="U103" i="49"/>
  <c r="U102" i="49"/>
  <c r="U101" i="49"/>
  <c r="U100" i="49"/>
  <c r="U99" i="49"/>
  <c r="U98" i="49"/>
  <c r="U97" i="49"/>
  <c r="U96" i="49"/>
  <c r="U95" i="49"/>
  <c r="U94" i="49"/>
  <c r="U93" i="49"/>
  <c r="U92" i="49"/>
  <c r="U91" i="49"/>
  <c r="U90" i="49"/>
  <c r="U89" i="49"/>
  <c r="U88" i="49"/>
  <c r="U87" i="49"/>
  <c r="U86" i="49"/>
  <c r="U85" i="49"/>
  <c r="U84" i="49"/>
  <c r="U83" i="49"/>
  <c r="U82" i="49"/>
  <c r="U81" i="49"/>
  <c r="U80" i="49"/>
  <c r="U79" i="49"/>
  <c r="U78" i="49"/>
  <c r="U77" i="49"/>
  <c r="U76" i="49"/>
  <c r="U75" i="49"/>
  <c r="U74" i="49"/>
  <c r="U73" i="49"/>
  <c r="U72" i="49"/>
  <c r="U71" i="49"/>
  <c r="U70" i="49"/>
  <c r="U69" i="49"/>
  <c r="U68" i="49"/>
  <c r="U67" i="49"/>
  <c r="U66" i="49"/>
  <c r="U65" i="49"/>
  <c r="U64" i="49"/>
  <c r="U63" i="49"/>
  <c r="U62" i="49"/>
  <c r="U61" i="49"/>
  <c r="U60" i="49"/>
  <c r="U59" i="49"/>
  <c r="U58" i="49"/>
  <c r="U57" i="49"/>
  <c r="U56" i="49"/>
  <c r="U55" i="49"/>
  <c r="U54" i="49"/>
  <c r="U53" i="49"/>
  <c r="U52" i="49"/>
  <c r="U51" i="49"/>
  <c r="U50" i="49"/>
  <c r="U49" i="49"/>
  <c r="U48" i="49"/>
  <c r="U47" i="49"/>
  <c r="U46" i="49"/>
  <c r="U45" i="49"/>
  <c r="U44" i="49"/>
  <c r="U43" i="49"/>
  <c r="U42" i="49"/>
  <c r="U41" i="49"/>
  <c r="U40" i="49"/>
  <c r="U39" i="49"/>
  <c r="U38" i="49"/>
  <c r="U37" i="49"/>
  <c r="U36" i="49"/>
  <c r="U35" i="49"/>
  <c r="U34" i="49"/>
  <c r="U33" i="49"/>
  <c r="U32" i="49"/>
  <c r="U31" i="49"/>
  <c r="U30" i="49"/>
  <c r="U29" i="49"/>
  <c r="U28" i="49"/>
  <c r="U27" i="49"/>
  <c r="U26" i="49"/>
  <c r="U25" i="49"/>
  <c r="U24" i="49"/>
  <c r="U23" i="49"/>
  <c r="U22" i="49"/>
  <c r="U21" i="49"/>
  <c r="U20" i="49"/>
  <c r="U19" i="49"/>
  <c r="U18" i="49"/>
  <c r="U17" i="49"/>
  <c r="U16" i="49"/>
  <c r="U15" i="49"/>
  <c r="U14" i="49"/>
  <c r="U13" i="49"/>
  <c r="U12" i="49"/>
  <c r="U11" i="49"/>
  <c r="U10" i="49"/>
  <c r="U9" i="49"/>
  <c r="U8" i="49"/>
  <c r="U7" i="49"/>
  <c r="U6" i="49"/>
  <c r="U5" i="49"/>
  <c r="U4" i="49"/>
  <c r="T215" i="49"/>
  <c r="T214" i="49"/>
  <c r="T213" i="49"/>
  <c r="T212" i="49"/>
  <c r="T211" i="49"/>
  <c r="T210" i="49"/>
  <c r="T209" i="49"/>
  <c r="T208" i="49"/>
  <c r="T207" i="49"/>
  <c r="T206" i="49"/>
  <c r="T205" i="49"/>
  <c r="T204" i="49"/>
  <c r="T203" i="49"/>
  <c r="T202" i="49"/>
  <c r="T201" i="49"/>
  <c r="T200" i="49"/>
  <c r="T199" i="49"/>
  <c r="T198" i="49"/>
  <c r="T197" i="49"/>
  <c r="T196" i="49"/>
  <c r="T195" i="49"/>
  <c r="T194" i="49"/>
  <c r="T193" i="49"/>
  <c r="T192" i="49"/>
  <c r="T191" i="49"/>
  <c r="T190" i="49"/>
  <c r="T189" i="49"/>
  <c r="T188" i="49"/>
  <c r="T187" i="49"/>
  <c r="T186" i="49"/>
  <c r="T185" i="49"/>
  <c r="T184" i="49"/>
  <c r="T183" i="49"/>
  <c r="T182" i="49"/>
  <c r="T181" i="49"/>
  <c r="T180" i="49"/>
  <c r="T179" i="49"/>
  <c r="T178" i="49"/>
  <c r="T177" i="49"/>
  <c r="T176" i="49"/>
  <c r="T175" i="49"/>
  <c r="T174" i="49"/>
  <c r="T173" i="49"/>
  <c r="T172" i="49"/>
  <c r="T171" i="49"/>
  <c r="T170" i="49"/>
  <c r="T169" i="49"/>
  <c r="T168" i="49"/>
  <c r="T167" i="49"/>
  <c r="T166" i="49"/>
  <c r="T165" i="49"/>
  <c r="T164" i="49"/>
  <c r="T163" i="49"/>
  <c r="T162" i="49"/>
  <c r="T161" i="49"/>
  <c r="T160" i="49"/>
  <c r="T159" i="49"/>
  <c r="T158" i="49"/>
  <c r="T157" i="49"/>
  <c r="T156" i="49"/>
  <c r="T155" i="49"/>
  <c r="T154" i="49"/>
  <c r="T153" i="49"/>
  <c r="T152" i="49"/>
  <c r="T151" i="49"/>
  <c r="T150" i="49"/>
  <c r="T149" i="49"/>
  <c r="T148" i="49"/>
  <c r="T147" i="49"/>
  <c r="T146" i="49"/>
  <c r="T145" i="49"/>
  <c r="T144" i="49"/>
  <c r="T143" i="49"/>
  <c r="T142" i="49"/>
  <c r="T141" i="49"/>
  <c r="T140" i="49"/>
  <c r="T139" i="49"/>
  <c r="T138" i="49"/>
  <c r="T137" i="49"/>
  <c r="T136" i="49"/>
  <c r="T135" i="49"/>
  <c r="T134" i="49"/>
  <c r="T133" i="49"/>
  <c r="T132" i="49"/>
  <c r="T131" i="49"/>
  <c r="T130" i="49"/>
  <c r="T129" i="49"/>
  <c r="T128" i="49"/>
  <c r="T127" i="49"/>
  <c r="T126" i="49"/>
  <c r="T125" i="49"/>
  <c r="T124" i="49"/>
  <c r="T123" i="49"/>
  <c r="T122" i="49"/>
  <c r="T121" i="49"/>
  <c r="T120" i="49"/>
  <c r="T119" i="49"/>
  <c r="T118" i="49"/>
  <c r="T117" i="49"/>
  <c r="T116" i="49"/>
  <c r="T115" i="49"/>
  <c r="T114" i="49"/>
  <c r="T113" i="49"/>
  <c r="T112" i="49"/>
  <c r="T111" i="49"/>
  <c r="T110" i="49"/>
  <c r="T109" i="49"/>
  <c r="T108" i="49"/>
  <c r="T107" i="49"/>
  <c r="T106" i="49"/>
  <c r="T105" i="49"/>
  <c r="T104" i="49"/>
  <c r="T103" i="49"/>
  <c r="T102" i="49"/>
  <c r="T101" i="49"/>
  <c r="T100" i="49"/>
  <c r="T99" i="49"/>
  <c r="T98" i="49"/>
  <c r="T97" i="49"/>
  <c r="T96" i="49"/>
  <c r="T95" i="49"/>
  <c r="T94" i="49"/>
  <c r="T93" i="49"/>
  <c r="T92" i="49"/>
  <c r="T91" i="49"/>
  <c r="T90" i="49"/>
  <c r="T89" i="49"/>
  <c r="T88" i="49"/>
  <c r="T87" i="49"/>
  <c r="T86" i="49"/>
  <c r="T85" i="49"/>
  <c r="T84" i="49"/>
  <c r="T83" i="49"/>
  <c r="T82" i="49"/>
  <c r="T81" i="49"/>
  <c r="T80" i="49"/>
  <c r="T79" i="49"/>
  <c r="T78" i="49"/>
  <c r="T77" i="49"/>
  <c r="T76" i="49"/>
  <c r="T75" i="49"/>
  <c r="T74" i="49"/>
  <c r="T73" i="49"/>
  <c r="T72" i="49"/>
  <c r="T71" i="49"/>
  <c r="T70" i="49"/>
  <c r="T69" i="49"/>
  <c r="T68" i="49"/>
  <c r="T67" i="49"/>
  <c r="T66" i="49"/>
  <c r="T65" i="49"/>
  <c r="T64" i="49"/>
  <c r="T63" i="49"/>
  <c r="T62" i="49"/>
  <c r="T61" i="49"/>
  <c r="T60" i="49"/>
  <c r="T59" i="49"/>
  <c r="T58" i="49"/>
  <c r="T57" i="49"/>
  <c r="T56" i="49"/>
  <c r="T55" i="49"/>
  <c r="T54" i="49"/>
  <c r="T53" i="49"/>
  <c r="T52" i="49"/>
  <c r="T51" i="49"/>
  <c r="T50" i="49"/>
  <c r="T49" i="49"/>
  <c r="T48" i="49"/>
  <c r="T47" i="49"/>
  <c r="T46" i="49"/>
  <c r="T45" i="49"/>
  <c r="T44" i="49"/>
  <c r="T43" i="49"/>
  <c r="T42" i="49"/>
  <c r="T41" i="49"/>
  <c r="T40" i="49"/>
  <c r="T39" i="49"/>
  <c r="T38" i="49"/>
  <c r="T37" i="49"/>
  <c r="T36" i="49"/>
  <c r="T35" i="49"/>
  <c r="T34" i="49"/>
  <c r="T33" i="49"/>
  <c r="T32" i="49"/>
  <c r="T31" i="49"/>
  <c r="T30" i="49"/>
  <c r="T29" i="49"/>
  <c r="T28" i="49"/>
  <c r="T27" i="49"/>
  <c r="T26" i="49"/>
  <c r="T25" i="49"/>
  <c r="T24" i="49"/>
  <c r="T23" i="49"/>
  <c r="T22" i="49"/>
  <c r="T21" i="49"/>
  <c r="T20" i="49"/>
  <c r="T19" i="49"/>
  <c r="T18" i="49"/>
  <c r="T17" i="49"/>
  <c r="T16" i="49"/>
  <c r="T15" i="49"/>
  <c r="T14" i="49"/>
  <c r="T13" i="49"/>
  <c r="T12" i="49"/>
  <c r="T11" i="49"/>
  <c r="T10" i="49"/>
  <c r="T9" i="49"/>
  <c r="T8" i="49"/>
  <c r="T7" i="49"/>
  <c r="T6" i="49"/>
  <c r="T5" i="49"/>
  <c r="T4" i="49"/>
  <c r="Q183" i="49"/>
  <c r="R183" i="49"/>
  <c r="Z183" i="49" s="1"/>
  <c r="S183" i="49"/>
  <c r="Q184" i="49"/>
  <c r="R184" i="49"/>
  <c r="Z184" i="49" s="1"/>
  <c r="S184" i="49"/>
  <c r="Q185" i="49"/>
  <c r="R185" i="49"/>
  <c r="Z185" i="49" s="1"/>
  <c r="S185" i="49"/>
  <c r="Q186" i="49"/>
  <c r="R186" i="49"/>
  <c r="Z186" i="49" s="1"/>
  <c r="S186" i="49"/>
  <c r="Q187" i="49"/>
  <c r="R187" i="49"/>
  <c r="Z187" i="49" s="1"/>
  <c r="S187" i="49"/>
  <c r="Q188" i="49"/>
  <c r="R188" i="49"/>
  <c r="Z188" i="49" s="1"/>
  <c r="S188" i="49"/>
  <c r="Q189" i="49"/>
  <c r="R189" i="49"/>
  <c r="Z189" i="49" s="1"/>
  <c r="S189" i="49"/>
  <c r="Q190" i="49"/>
  <c r="R190" i="49"/>
  <c r="Z190" i="49" s="1"/>
  <c r="S190" i="49"/>
  <c r="Q191" i="49"/>
  <c r="R191" i="49"/>
  <c r="Z191" i="49" s="1"/>
  <c r="S191" i="49"/>
  <c r="Q192" i="49"/>
  <c r="R192" i="49"/>
  <c r="Z192" i="49" s="1"/>
  <c r="S192" i="49"/>
  <c r="Q193" i="49"/>
  <c r="R193" i="49"/>
  <c r="Z193" i="49" s="1"/>
  <c r="S193" i="49"/>
  <c r="Q194" i="49"/>
  <c r="R194" i="49"/>
  <c r="Z194" i="49" s="1"/>
  <c r="S194" i="49"/>
  <c r="Q195" i="49"/>
  <c r="R195" i="49"/>
  <c r="Z195" i="49" s="1"/>
  <c r="S195" i="49"/>
  <c r="Q196" i="49"/>
  <c r="R196" i="49"/>
  <c r="Z196" i="49" s="1"/>
  <c r="S196" i="49"/>
  <c r="Q197" i="49"/>
  <c r="R197" i="49"/>
  <c r="Z197" i="49" s="1"/>
  <c r="S197" i="49"/>
  <c r="Q198" i="49"/>
  <c r="R198" i="49"/>
  <c r="Z198" i="49" s="1"/>
  <c r="S198" i="49"/>
  <c r="Q199" i="49"/>
  <c r="R199" i="49"/>
  <c r="Z199" i="49" s="1"/>
  <c r="S199" i="49"/>
  <c r="Q200" i="49"/>
  <c r="R200" i="49"/>
  <c r="Z200" i="49" s="1"/>
  <c r="S200" i="49"/>
  <c r="Q201" i="49"/>
  <c r="R201" i="49"/>
  <c r="Z201" i="49" s="1"/>
  <c r="S201" i="49"/>
  <c r="Q202" i="49"/>
  <c r="R202" i="49"/>
  <c r="Z202" i="49" s="1"/>
  <c r="S202" i="49"/>
  <c r="Q203" i="49"/>
  <c r="R203" i="49"/>
  <c r="Z203" i="49" s="1"/>
  <c r="S203" i="49"/>
  <c r="Q204" i="49"/>
  <c r="R204" i="49"/>
  <c r="Z204" i="49" s="1"/>
  <c r="S204" i="49"/>
  <c r="Q205" i="49"/>
  <c r="R205" i="49"/>
  <c r="Z205" i="49" s="1"/>
  <c r="S205" i="49"/>
  <c r="Q206" i="49"/>
  <c r="R206" i="49"/>
  <c r="Z206" i="49" s="1"/>
  <c r="S206" i="49"/>
  <c r="Q207" i="49"/>
  <c r="R207" i="49"/>
  <c r="Z207" i="49" s="1"/>
  <c r="S207" i="49"/>
  <c r="Q208" i="49"/>
  <c r="R208" i="49"/>
  <c r="Z208" i="49" s="1"/>
  <c r="S208" i="49"/>
  <c r="Q209" i="49"/>
  <c r="R209" i="49"/>
  <c r="Z209" i="49" s="1"/>
  <c r="S209" i="49"/>
  <c r="Q210" i="49"/>
  <c r="R210" i="49"/>
  <c r="Z210" i="49" s="1"/>
  <c r="S210" i="49"/>
  <c r="Q211" i="49"/>
  <c r="R211" i="49"/>
  <c r="Z211" i="49" s="1"/>
  <c r="S211" i="49"/>
  <c r="Q212" i="49"/>
  <c r="R212" i="49"/>
  <c r="Z212" i="49" s="1"/>
  <c r="S212" i="49"/>
  <c r="Q213" i="49"/>
  <c r="R213" i="49"/>
  <c r="Z213" i="49" s="1"/>
  <c r="S213" i="49"/>
  <c r="Q214" i="49"/>
  <c r="R214" i="49"/>
  <c r="Z214" i="49" s="1"/>
  <c r="S214" i="49"/>
  <c r="Q215" i="49"/>
  <c r="R215" i="49"/>
  <c r="Z215" i="49" s="1"/>
  <c r="S215" i="49"/>
  <c r="S182" i="49"/>
  <c r="R182" i="49"/>
  <c r="Z182" i="49" s="1"/>
  <c r="Q182" i="49"/>
  <c r="S181" i="49"/>
  <c r="R181" i="49"/>
  <c r="Z181" i="49" s="1"/>
  <c r="Q181" i="49"/>
  <c r="S180" i="49"/>
  <c r="R180" i="49"/>
  <c r="Z180" i="49" s="1"/>
  <c r="Q180" i="49"/>
  <c r="S179" i="49"/>
  <c r="R179" i="49"/>
  <c r="Z179" i="49" s="1"/>
  <c r="Q179" i="49"/>
  <c r="S178" i="49"/>
  <c r="R178" i="49"/>
  <c r="Z178" i="49" s="1"/>
  <c r="Q178" i="49"/>
  <c r="S177" i="49"/>
  <c r="R177" i="49"/>
  <c r="Z177" i="49" s="1"/>
  <c r="Q177" i="49"/>
  <c r="S176" i="49"/>
  <c r="R176" i="49"/>
  <c r="Z176" i="49" s="1"/>
  <c r="Q176" i="49"/>
  <c r="S175" i="49"/>
  <c r="R175" i="49"/>
  <c r="Z175" i="49" s="1"/>
  <c r="Q175" i="49"/>
  <c r="S174" i="49"/>
  <c r="R174" i="49"/>
  <c r="Z174" i="49" s="1"/>
  <c r="Q174" i="49"/>
  <c r="S173" i="49"/>
  <c r="R173" i="49"/>
  <c r="Z173" i="49" s="1"/>
  <c r="Q173" i="49"/>
  <c r="S172" i="49"/>
  <c r="R172" i="49"/>
  <c r="Z172" i="49" s="1"/>
  <c r="Q172" i="49"/>
  <c r="S171" i="49"/>
  <c r="R171" i="49"/>
  <c r="Z171" i="49" s="1"/>
  <c r="Q171" i="49"/>
  <c r="S170" i="49"/>
  <c r="R170" i="49"/>
  <c r="Z170" i="49" s="1"/>
  <c r="Q170" i="49"/>
  <c r="S169" i="49"/>
  <c r="R169" i="49"/>
  <c r="Z169" i="49" s="1"/>
  <c r="Q169" i="49"/>
  <c r="S168" i="49"/>
  <c r="R168" i="49"/>
  <c r="Z168" i="49" s="1"/>
  <c r="Q168" i="49"/>
  <c r="S167" i="49"/>
  <c r="R167" i="49"/>
  <c r="Z167" i="49" s="1"/>
  <c r="Q167" i="49"/>
  <c r="S166" i="49"/>
  <c r="R166" i="49"/>
  <c r="Z166" i="49" s="1"/>
  <c r="Q166" i="49"/>
  <c r="S165" i="49"/>
  <c r="R165" i="49"/>
  <c r="Z165" i="49" s="1"/>
  <c r="Q165" i="49"/>
  <c r="S164" i="49"/>
  <c r="R164" i="49"/>
  <c r="Z164" i="49" s="1"/>
  <c r="Q164" i="49"/>
  <c r="S163" i="49"/>
  <c r="R163" i="49"/>
  <c r="Z163" i="49" s="1"/>
  <c r="Q163" i="49"/>
  <c r="S162" i="49"/>
  <c r="R162" i="49"/>
  <c r="Z162" i="49" s="1"/>
  <c r="Q162" i="49"/>
  <c r="S161" i="49"/>
  <c r="R161" i="49"/>
  <c r="Z161" i="49" s="1"/>
  <c r="Q161" i="49"/>
  <c r="S160" i="49"/>
  <c r="R160" i="49"/>
  <c r="Z160" i="49" s="1"/>
  <c r="Q160" i="49"/>
  <c r="S159" i="49"/>
  <c r="R159" i="49"/>
  <c r="Z159" i="49" s="1"/>
  <c r="Q159" i="49"/>
  <c r="S158" i="49"/>
  <c r="R158" i="49"/>
  <c r="Z158" i="49" s="1"/>
  <c r="Q158" i="49"/>
  <c r="S157" i="49"/>
  <c r="R157" i="49"/>
  <c r="Z157" i="49" s="1"/>
  <c r="Q157" i="49"/>
  <c r="S156" i="49"/>
  <c r="R156" i="49"/>
  <c r="Z156" i="49" s="1"/>
  <c r="Q156" i="49"/>
  <c r="S155" i="49"/>
  <c r="R155" i="49"/>
  <c r="Z155" i="49" s="1"/>
  <c r="Q155" i="49"/>
  <c r="S154" i="49"/>
  <c r="R154" i="49"/>
  <c r="Z154" i="49" s="1"/>
  <c r="Q154" i="49"/>
  <c r="S153" i="49"/>
  <c r="R153" i="49"/>
  <c r="Z153" i="49" s="1"/>
  <c r="Q153" i="49"/>
  <c r="S152" i="49"/>
  <c r="R152" i="49"/>
  <c r="Z152" i="49" s="1"/>
  <c r="Q152" i="49"/>
  <c r="S151" i="49"/>
  <c r="R151" i="49"/>
  <c r="Z151" i="49" s="1"/>
  <c r="Q151" i="49"/>
  <c r="S150" i="49"/>
  <c r="R150" i="49"/>
  <c r="Z150" i="49" s="1"/>
  <c r="Q150" i="49"/>
  <c r="S149" i="49"/>
  <c r="R149" i="49"/>
  <c r="Z149" i="49" s="1"/>
  <c r="Q149" i="49"/>
  <c r="S148" i="49"/>
  <c r="R148" i="49"/>
  <c r="Z148" i="49" s="1"/>
  <c r="Q148" i="49"/>
  <c r="S147" i="49"/>
  <c r="R147" i="49"/>
  <c r="Z147" i="49" s="1"/>
  <c r="Q147" i="49"/>
  <c r="S146" i="49"/>
  <c r="R146" i="49"/>
  <c r="Z146" i="49" s="1"/>
  <c r="Q146" i="49"/>
  <c r="S145" i="49"/>
  <c r="R145" i="49"/>
  <c r="Z145" i="49" s="1"/>
  <c r="Q145" i="49"/>
  <c r="S144" i="49"/>
  <c r="R144" i="49"/>
  <c r="Z144" i="49" s="1"/>
  <c r="Q144" i="49"/>
  <c r="S143" i="49"/>
  <c r="R143" i="49"/>
  <c r="Z143" i="49" s="1"/>
  <c r="Q143" i="49"/>
  <c r="S142" i="49"/>
  <c r="R142" i="49"/>
  <c r="Z142" i="49" s="1"/>
  <c r="Q142" i="49"/>
  <c r="S141" i="49"/>
  <c r="R141" i="49"/>
  <c r="Z141" i="49" s="1"/>
  <c r="Q141" i="49"/>
  <c r="S140" i="49"/>
  <c r="R140" i="49"/>
  <c r="Z140" i="49" s="1"/>
  <c r="Q140" i="49"/>
  <c r="S139" i="49"/>
  <c r="R139" i="49"/>
  <c r="Z139" i="49" s="1"/>
  <c r="Q139" i="49"/>
  <c r="S138" i="49"/>
  <c r="R138" i="49"/>
  <c r="Z138" i="49" s="1"/>
  <c r="Q138" i="49"/>
  <c r="S137" i="49"/>
  <c r="R137" i="49"/>
  <c r="Z137" i="49" s="1"/>
  <c r="Q137" i="49"/>
  <c r="S136" i="49"/>
  <c r="R136" i="49"/>
  <c r="Z136" i="49" s="1"/>
  <c r="Q136" i="49"/>
  <c r="S135" i="49"/>
  <c r="R135" i="49"/>
  <c r="Z135" i="49" s="1"/>
  <c r="Q135" i="49"/>
  <c r="S134" i="49"/>
  <c r="R134" i="49"/>
  <c r="Z134" i="49" s="1"/>
  <c r="Q134" i="49"/>
  <c r="S133" i="49"/>
  <c r="R133" i="49"/>
  <c r="Z133" i="49" s="1"/>
  <c r="Q133" i="49"/>
  <c r="S132" i="49"/>
  <c r="R132" i="49"/>
  <c r="Z132" i="49" s="1"/>
  <c r="Q132" i="49"/>
  <c r="S131" i="49"/>
  <c r="R131" i="49"/>
  <c r="Z131" i="49" s="1"/>
  <c r="Q131" i="49"/>
  <c r="S130" i="49"/>
  <c r="R130" i="49"/>
  <c r="Z130" i="49" s="1"/>
  <c r="Q130" i="49"/>
  <c r="S129" i="49"/>
  <c r="R129" i="49"/>
  <c r="Z129" i="49" s="1"/>
  <c r="Q129" i="49"/>
  <c r="S128" i="49"/>
  <c r="R128" i="49"/>
  <c r="Z128" i="49" s="1"/>
  <c r="Q128" i="49"/>
  <c r="S127" i="49"/>
  <c r="R127" i="49"/>
  <c r="Z127" i="49" s="1"/>
  <c r="Q127" i="49"/>
  <c r="S126" i="49"/>
  <c r="R126" i="49"/>
  <c r="Z126" i="49" s="1"/>
  <c r="Q126" i="49"/>
  <c r="S125" i="49"/>
  <c r="R125" i="49"/>
  <c r="Z125" i="49" s="1"/>
  <c r="Q125" i="49"/>
  <c r="S124" i="49"/>
  <c r="R124" i="49"/>
  <c r="Z124" i="49" s="1"/>
  <c r="Q124" i="49"/>
  <c r="S123" i="49"/>
  <c r="R123" i="49"/>
  <c r="Z123" i="49" s="1"/>
  <c r="Q123" i="49"/>
  <c r="S122" i="49"/>
  <c r="R122" i="49"/>
  <c r="Z122" i="49" s="1"/>
  <c r="Q122" i="49"/>
  <c r="S121" i="49"/>
  <c r="R121" i="49"/>
  <c r="Z121" i="49" s="1"/>
  <c r="Q121" i="49"/>
  <c r="S120" i="49"/>
  <c r="R120" i="49"/>
  <c r="Z120" i="49" s="1"/>
  <c r="Q120" i="49"/>
  <c r="S119" i="49"/>
  <c r="R119" i="49"/>
  <c r="Z119" i="49" s="1"/>
  <c r="Q119" i="49"/>
  <c r="S118" i="49"/>
  <c r="R118" i="49"/>
  <c r="Z118" i="49" s="1"/>
  <c r="Q118" i="49"/>
  <c r="S117" i="49"/>
  <c r="R117" i="49"/>
  <c r="Z117" i="49" s="1"/>
  <c r="Q117" i="49"/>
  <c r="S116" i="49"/>
  <c r="R116" i="49"/>
  <c r="Z116" i="49" s="1"/>
  <c r="Q116" i="49"/>
  <c r="S115" i="49"/>
  <c r="R115" i="49"/>
  <c r="Z115" i="49" s="1"/>
  <c r="Q115" i="49"/>
  <c r="S114" i="49"/>
  <c r="R114" i="49"/>
  <c r="Z114" i="49" s="1"/>
  <c r="Q114" i="49"/>
  <c r="S113" i="49"/>
  <c r="R113" i="49"/>
  <c r="Z113" i="49" s="1"/>
  <c r="Q113" i="49"/>
  <c r="S112" i="49"/>
  <c r="R112" i="49"/>
  <c r="Z112" i="49" s="1"/>
  <c r="Q112" i="49"/>
  <c r="S111" i="49"/>
  <c r="R111" i="49"/>
  <c r="Z111" i="49" s="1"/>
  <c r="Q111" i="49"/>
  <c r="S110" i="49"/>
  <c r="R110" i="49"/>
  <c r="Z110" i="49" s="1"/>
  <c r="Q110" i="49"/>
  <c r="S109" i="49"/>
  <c r="R109" i="49"/>
  <c r="Z109" i="49" s="1"/>
  <c r="Q109" i="49"/>
  <c r="S108" i="49"/>
  <c r="R108" i="49"/>
  <c r="Z108" i="49" s="1"/>
  <c r="Q108" i="49"/>
  <c r="S107" i="49"/>
  <c r="R107" i="49"/>
  <c r="Z107" i="49" s="1"/>
  <c r="Q107" i="49"/>
  <c r="S106" i="49"/>
  <c r="R106" i="49"/>
  <c r="Z106" i="49" s="1"/>
  <c r="Q106" i="49"/>
  <c r="S105" i="49"/>
  <c r="R105" i="49"/>
  <c r="Z105" i="49" s="1"/>
  <c r="Q105" i="49"/>
  <c r="S104" i="49"/>
  <c r="R104" i="49"/>
  <c r="Z104" i="49" s="1"/>
  <c r="Q104" i="49"/>
  <c r="S103" i="49"/>
  <c r="R103" i="49"/>
  <c r="Z103" i="49" s="1"/>
  <c r="Q103" i="49"/>
  <c r="S102" i="49"/>
  <c r="R102" i="49"/>
  <c r="Z102" i="49" s="1"/>
  <c r="Q102" i="49"/>
  <c r="S101" i="49"/>
  <c r="R101" i="49"/>
  <c r="Z101" i="49" s="1"/>
  <c r="Q101" i="49"/>
  <c r="S100" i="49"/>
  <c r="R100" i="49"/>
  <c r="Z100" i="49" s="1"/>
  <c r="Q100" i="49"/>
  <c r="S99" i="49"/>
  <c r="R99" i="49"/>
  <c r="Z99" i="49" s="1"/>
  <c r="Q99" i="49"/>
  <c r="S98" i="49"/>
  <c r="R98" i="49"/>
  <c r="Z98" i="49" s="1"/>
  <c r="Q98" i="49"/>
  <c r="S97" i="49"/>
  <c r="R97" i="49"/>
  <c r="Z97" i="49" s="1"/>
  <c r="Q97" i="49"/>
  <c r="S96" i="49"/>
  <c r="R96" i="49"/>
  <c r="Z96" i="49" s="1"/>
  <c r="Q96" i="49"/>
  <c r="S95" i="49"/>
  <c r="R95" i="49"/>
  <c r="Z95" i="49" s="1"/>
  <c r="Q95" i="49"/>
  <c r="S94" i="49"/>
  <c r="R94" i="49"/>
  <c r="Z94" i="49" s="1"/>
  <c r="Q94" i="49"/>
  <c r="S93" i="49"/>
  <c r="R93" i="49"/>
  <c r="Z93" i="49" s="1"/>
  <c r="Q93" i="49"/>
  <c r="S92" i="49"/>
  <c r="R92" i="49"/>
  <c r="Z92" i="49" s="1"/>
  <c r="Q92" i="49"/>
  <c r="S91" i="49"/>
  <c r="R91" i="49"/>
  <c r="Z91" i="49" s="1"/>
  <c r="Q91" i="49"/>
  <c r="S90" i="49"/>
  <c r="R90" i="49"/>
  <c r="Z90" i="49" s="1"/>
  <c r="Q90" i="49"/>
  <c r="S89" i="49"/>
  <c r="R89" i="49"/>
  <c r="Z89" i="49" s="1"/>
  <c r="Q89" i="49"/>
  <c r="S88" i="49"/>
  <c r="R88" i="49"/>
  <c r="Z88" i="49" s="1"/>
  <c r="Q88" i="49"/>
  <c r="S87" i="49"/>
  <c r="R87" i="49"/>
  <c r="Z87" i="49" s="1"/>
  <c r="Q87" i="49"/>
  <c r="S86" i="49"/>
  <c r="R86" i="49"/>
  <c r="Z86" i="49" s="1"/>
  <c r="Q86" i="49"/>
  <c r="S85" i="49"/>
  <c r="R85" i="49"/>
  <c r="Z85" i="49" s="1"/>
  <c r="Q85" i="49"/>
  <c r="S84" i="49"/>
  <c r="R84" i="49"/>
  <c r="Z84" i="49" s="1"/>
  <c r="Q84" i="49"/>
  <c r="S83" i="49"/>
  <c r="R83" i="49"/>
  <c r="Z83" i="49" s="1"/>
  <c r="Q83" i="49"/>
  <c r="S82" i="49"/>
  <c r="R82" i="49"/>
  <c r="Z82" i="49" s="1"/>
  <c r="Q82" i="49"/>
  <c r="S81" i="49"/>
  <c r="R81" i="49"/>
  <c r="Z81" i="49" s="1"/>
  <c r="Q81" i="49"/>
  <c r="S80" i="49"/>
  <c r="R80" i="49"/>
  <c r="Z80" i="49" s="1"/>
  <c r="Q80" i="49"/>
  <c r="S79" i="49"/>
  <c r="R79" i="49"/>
  <c r="Z79" i="49" s="1"/>
  <c r="Q79" i="49"/>
  <c r="S78" i="49"/>
  <c r="R78" i="49"/>
  <c r="Z78" i="49" s="1"/>
  <c r="Q78" i="49"/>
  <c r="S77" i="49"/>
  <c r="R77" i="49"/>
  <c r="Z77" i="49" s="1"/>
  <c r="Q77" i="49"/>
  <c r="S76" i="49"/>
  <c r="R76" i="49"/>
  <c r="Z76" i="49" s="1"/>
  <c r="Q76" i="49"/>
  <c r="S75" i="49"/>
  <c r="R75" i="49"/>
  <c r="Z75" i="49" s="1"/>
  <c r="Q75" i="49"/>
  <c r="S74" i="49"/>
  <c r="R74" i="49"/>
  <c r="Z74" i="49" s="1"/>
  <c r="Q74" i="49"/>
  <c r="S73" i="49"/>
  <c r="R73" i="49"/>
  <c r="Z73" i="49" s="1"/>
  <c r="Q73" i="49"/>
  <c r="S72" i="49"/>
  <c r="R72" i="49"/>
  <c r="Z72" i="49" s="1"/>
  <c r="Q72" i="49"/>
  <c r="S71" i="49"/>
  <c r="R71" i="49"/>
  <c r="Z71" i="49" s="1"/>
  <c r="Q71" i="49"/>
  <c r="S70" i="49"/>
  <c r="R70" i="49"/>
  <c r="Z70" i="49" s="1"/>
  <c r="Q70" i="49"/>
  <c r="S69" i="49"/>
  <c r="R69" i="49"/>
  <c r="Z69" i="49" s="1"/>
  <c r="Q69" i="49"/>
  <c r="S68" i="49"/>
  <c r="R68" i="49"/>
  <c r="Z68" i="49" s="1"/>
  <c r="Q68" i="49"/>
  <c r="S67" i="49"/>
  <c r="R67" i="49"/>
  <c r="Z67" i="49" s="1"/>
  <c r="Q67" i="49"/>
  <c r="S66" i="49"/>
  <c r="R66" i="49"/>
  <c r="Z66" i="49" s="1"/>
  <c r="Q66" i="49"/>
  <c r="S65" i="49"/>
  <c r="R65" i="49"/>
  <c r="Z65" i="49" s="1"/>
  <c r="Q65" i="49"/>
  <c r="S64" i="49"/>
  <c r="R64" i="49"/>
  <c r="Z64" i="49" s="1"/>
  <c r="Q64" i="49"/>
  <c r="S63" i="49"/>
  <c r="R63" i="49"/>
  <c r="Z63" i="49" s="1"/>
  <c r="Q63" i="49"/>
  <c r="S62" i="49"/>
  <c r="R62" i="49"/>
  <c r="Z62" i="49" s="1"/>
  <c r="Q62" i="49"/>
  <c r="S61" i="49"/>
  <c r="R61" i="49"/>
  <c r="Z61" i="49" s="1"/>
  <c r="Q61" i="49"/>
  <c r="S60" i="49"/>
  <c r="R60" i="49"/>
  <c r="Z60" i="49" s="1"/>
  <c r="Q60" i="49"/>
  <c r="S59" i="49"/>
  <c r="R59" i="49"/>
  <c r="Z59" i="49" s="1"/>
  <c r="Q59" i="49"/>
  <c r="S58" i="49"/>
  <c r="R58" i="49"/>
  <c r="Z58" i="49" s="1"/>
  <c r="Q58" i="49"/>
  <c r="S57" i="49"/>
  <c r="R57" i="49"/>
  <c r="Z57" i="49" s="1"/>
  <c r="Q57" i="49"/>
  <c r="S56" i="49"/>
  <c r="R56" i="49"/>
  <c r="Z56" i="49" s="1"/>
  <c r="Q56" i="49"/>
  <c r="S55" i="49"/>
  <c r="R55" i="49"/>
  <c r="Z55" i="49" s="1"/>
  <c r="Q55" i="49"/>
  <c r="S54" i="49"/>
  <c r="R54" i="49"/>
  <c r="Z54" i="49" s="1"/>
  <c r="Q54" i="49"/>
  <c r="S53" i="49"/>
  <c r="R53" i="49"/>
  <c r="Z53" i="49" s="1"/>
  <c r="Q53" i="49"/>
  <c r="S52" i="49"/>
  <c r="R52" i="49"/>
  <c r="Z52" i="49" s="1"/>
  <c r="Q52" i="49"/>
  <c r="S51" i="49"/>
  <c r="R51" i="49"/>
  <c r="Z51" i="49" s="1"/>
  <c r="Q51" i="49"/>
  <c r="S50" i="49"/>
  <c r="R50" i="49"/>
  <c r="Z50" i="49" s="1"/>
  <c r="Q50" i="49"/>
  <c r="S49" i="49"/>
  <c r="R49" i="49"/>
  <c r="Z49" i="49" s="1"/>
  <c r="Q49" i="49"/>
  <c r="S48" i="49"/>
  <c r="R48" i="49"/>
  <c r="Z48" i="49" s="1"/>
  <c r="Q48" i="49"/>
  <c r="S47" i="49"/>
  <c r="R47" i="49"/>
  <c r="Z47" i="49" s="1"/>
  <c r="Q47" i="49"/>
  <c r="S46" i="49"/>
  <c r="R46" i="49"/>
  <c r="Z46" i="49" s="1"/>
  <c r="Q46" i="49"/>
  <c r="S45" i="49"/>
  <c r="R45" i="49"/>
  <c r="Z45" i="49" s="1"/>
  <c r="Q45" i="49"/>
  <c r="S44" i="49"/>
  <c r="R44" i="49"/>
  <c r="Z44" i="49" s="1"/>
  <c r="Q44" i="49"/>
  <c r="S43" i="49"/>
  <c r="R43" i="49"/>
  <c r="Z43" i="49" s="1"/>
  <c r="Q43" i="49"/>
  <c r="S42" i="49"/>
  <c r="R42" i="49"/>
  <c r="Z42" i="49" s="1"/>
  <c r="Q42" i="49"/>
  <c r="S41" i="49"/>
  <c r="R41" i="49"/>
  <c r="Z41" i="49" s="1"/>
  <c r="Q41" i="49"/>
  <c r="S40" i="49"/>
  <c r="R40" i="49"/>
  <c r="Z40" i="49" s="1"/>
  <c r="Q40" i="49"/>
  <c r="S39" i="49"/>
  <c r="R39" i="49"/>
  <c r="Z39" i="49" s="1"/>
  <c r="Q39" i="49"/>
  <c r="S38" i="49"/>
  <c r="R38" i="49"/>
  <c r="Z38" i="49" s="1"/>
  <c r="Q38" i="49"/>
  <c r="S37" i="49"/>
  <c r="R37" i="49"/>
  <c r="Z37" i="49" s="1"/>
  <c r="Q37" i="49"/>
  <c r="S36" i="49"/>
  <c r="R36" i="49"/>
  <c r="Z36" i="49" s="1"/>
  <c r="Q36" i="49"/>
  <c r="S35" i="49"/>
  <c r="R35" i="49"/>
  <c r="Z35" i="49" s="1"/>
  <c r="Q35" i="49"/>
  <c r="S34" i="49"/>
  <c r="R34" i="49"/>
  <c r="Z34" i="49" s="1"/>
  <c r="Q34" i="49"/>
  <c r="S33" i="49"/>
  <c r="R33" i="49"/>
  <c r="Z33" i="49" s="1"/>
  <c r="Q33" i="49"/>
  <c r="S32" i="49"/>
  <c r="R32" i="49"/>
  <c r="Z32" i="49" s="1"/>
  <c r="Q32" i="49"/>
  <c r="S31" i="49"/>
  <c r="R31" i="49"/>
  <c r="Z31" i="49" s="1"/>
  <c r="Q31" i="49"/>
  <c r="S30" i="49"/>
  <c r="R30" i="49"/>
  <c r="Z30" i="49" s="1"/>
  <c r="Q30" i="49"/>
  <c r="S29" i="49"/>
  <c r="R29" i="49"/>
  <c r="Z29" i="49" s="1"/>
  <c r="Q29" i="49"/>
  <c r="S28" i="49"/>
  <c r="R28" i="49"/>
  <c r="Z28" i="49" s="1"/>
  <c r="Q28" i="49"/>
  <c r="S27" i="49"/>
  <c r="R27" i="49"/>
  <c r="Z27" i="49" s="1"/>
  <c r="Q27" i="49"/>
  <c r="S26" i="49"/>
  <c r="R26" i="49"/>
  <c r="Z26" i="49" s="1"/>
  <c r="Q26" i="49"/>
  <c r="S25" i="49"/>
  <c r="R25" i="49"/>
  <c r="Z25" i="49" s="1"/>
  <c r="Q25" i="49"/>
  <c r="S24" i="49"/>
  <c r="R24" i="49"/>
  <c r="Z24" i="49" s="1"/>
  <c r="Q24" i="49"/>
  <c r="S23" i="49"/>
  <c r="R23" i="49"/>
  <c r="Z23" i="49" s="1"/>
  <c r="Q23" i="49"/>
  <c r="S22" i="49"/>
  <c r="R22" i="49"/>
  <c r="Z22" i="49" s="1"/>
  <c r="Q22" i="49"/>
  <c r="S21" i="49"/>
  <c r="R21" i="49"/>
  <c r="Z21" i="49" s="1"/>
  <c r="Q21" i="49"/>
  <c r="S20" i="49"/>
  <c r="R20" i="49"/>
  <c r="Z20" i="49" s="1"/>
  <c r="Q20" i="49"/>
  <c r="S19" i="49"/>
  <c r="R19" i="49"/>
  <c r="Z19" i="49" s="1"/>
  <c r="Q19" i="49"/>
  <c r="S18" i="49"/>
  <c r="R18" i="49"/>
  <c r="Z18" i="49" s="1"/>
  <c r="Q18" i="49"/>
  <c r="S17" i="49"/>
  <c r="R17" i="49"/>
  <c r="Z17" i="49" s="1"/>
  <c r="Q17" i="49"/>
  <c r="S16" i="49"/>
  <c r="R16" i="49"/>
  <c r="Z16" i="49" s="1"/>
  <c r="Q16" i="49"/>
  <c r="S15" i="49"/>
  <c r="R15" i="49"/>
  <c r="Z15" i="49" s="1"/>
  <c r="Q15" i="49"/>
  <c r="S14" i="49"/>
  <c r="R14" i="49"/>
  <c r="Z14" i="49" s="1"/>
  <c r="Q14" i="49"/>
  <c r="S13" i="49"/>
  <c r="R13" i="49"/>
  <c r="Z13" i="49" s="1"/>
  <c r="Q13" i="49"/>
  <c r="S12" i="49"/>
  <c r="R12" i="49"/>
  <c r="Z12" i="49" s="1"/>
  <c r="Q12" i="49"/>
  <c r="S11" i="49"/>
  <c r="R11" i="49"/>
  <c r="Z11" i="49" s="1"/>
  <c r="Q11" i="49"/>
  <c r="S10" i="49"/>
  <c r="R10" i="49"/>
  <c r="Z10" i="49" s="1"/>
  <c r="Q10" i="49"/>
  <c r="S9" i="49"/>
  <c r="R9" i="49"/>
  <c r="Z9" i="49" s="1"/>
  <c r="Q9" i="49"/>
  <c r="S8" i="49"/>
  <c r="R8" i="49"/>
  <c r="Z8" i="49" s="1"/>
  <c r="Q8" i="49"/>
  <c r="S7" i="49"/>
  <c r="R7" i="49"/>
  <c r="Z7" i="49" s="1"/>
  <c r="Q7" i="49"/>
  <c r="S6" i="49"/>
  <c r="R6" i="49"/>
  <c r="Z6" i="49" s="1"/>
  <c r="Q6" i="49"/>
  <c r="S5" i="49"/>
  <c r="R5" i="49"/>
  <c r="Z5" i="49" s="1"/>
  <c r="Q5" i="49"/>
  <c r="S4" i="49"/>
  <c r="Z4" i="49"/>
  <c r="Q4" i="49"/>
  <c r="R1" i="55"/>
  <c r="Q1" i="49" l="1"/>
  <c r="C2" i="54"/>
  <c r="B8" i="49" s="1"/>
  <c r="U2" i="54"/>
  <c r="S3" i="54" s="1"/>
  <c r="B38" i="49" s="1"/>
  <c r="T2" i="54"/>
  <c r="C37" i="49" s="1"/>
  <c r="R2" i="54"/>
  <c r="N4" i="54" s="1"/>
  <c r="C28" i="49" s="1"/>
  <c r="K2" i="54"/>
  <c r="B16" i="49" s="1"/>
  <c r="N2" i="54"/>
  <c r="C26" i="49" s="1"/>
  <c r="M2" i="54"/>
  <c r="B26" i="49" s="1"/>
  <c r="V2" i="54"/>
  <c r="T3" i="54" s="1"/>
  <c r="C38" i="49" s="1"/>
  <c r="AN2" i="54"/>
  <c r="AH5" i="54" s="1"/>
  <c r="C59" i="49" s="1"/>
  <c r="AB2" i="54"/>
  <c r="C46" i="49" s="1"/>
  <c r="L2" i="54"/>
  <c r="C16" i="49" s="1"/>
  <c r="AG2" i="54"/>
  <c r="B56" i="49" s="1"/>
  <c r="AM2" i="54"/>
  <c r="AG5" i="54" s="1"/>
  <c r="B59" i="49" s="1"/>
  <c r="AA2" i="54"/>
  <c r="B46" i="49" s="1"/>
  <c r="AO2" i="54"/>
  <c r="AC2" i="54"/>
  <c r="AA3" i="54" s="1"/>
  <c r="B47" i="49" s="1"/>
  <c r="AI2" i="54"/>
  <c r="AF2" i="54"/>
  <c r="AB4" i="54" s="1"/>
  <c r="C48" i="49" s="1"/>
  <c r="AP2" i="54"/>
  <c r="C67" i="49" s="1"/>
  <c r="AD2" i="54"/>
  <c r="AB3" i="54" s="1"/>
  <c r="C47" i="49" s="1"/>
  <c r="E2" i="54"/>
  <c r="C3" i="54" s="1"/>
  <c r="B9" i="49" s="1"/>
  <c r="AK2" i="54"/>
  <c r="Y2" i="54"/>
  <c r="S5" i="54" s="1"/>
  <c r="B40" i="49" s="1"/>
  <c r="AE2" i="54"/>
  <c r="AA4" i="54" s="1"/>
  <c r="B48" i="49" s="1"/>
  <c r="W2" i="54"/>
  <c r="S4" i="54" s="1"/>
  <c r="B39" i="49" s="1"/>
  <c r="AL2" i="54"/>
  <c r="Z2" i="54"/>
  <c r="T5" i="54" s="1"/>
  <c r="C40" i="49" s="1"/>
  <c r="AH2" i="54"/>
  <c r="C56" i="49" s="1"/>
  <c r="O2" i="54"/>
  <c r="M3" i="54" s="1"/>
  <c r="B27" i="49" s="1"/>
  <c r="J2" i="54"/>
  <c r="D5" i="54" s="1"/>
  <c r="C11" i="49" s="1"/>
  <c r="I2" i="54"/>
  <c r="C5" i="54" s="1"/>
  <c r="B11" i="49" s="1"/>
  <c r="G2" i="54"/>
  <c r="C4" i="54" s="1"/>
  <c r="B10" i="49" s="1"/>
  <c r="AJ2" i="54"/>
  <c r="X2" i="54"/>
  <c r="T4" i="54" s="1"/>
  <c r="C39" i="49" s="1"/>
  <c r="Q2" i="54"/>
  <c r="M4" i="54" s="1"/>
  <c r="B28" i="49" s="1"/>
  <c r="P2" i="54"/>
  <c r="N3" i="54" s="1"/>
  <c r="C27" i="49" s="1"/>
  <c r="D2" i="54"/>
  <c r="C8" i="49" s="1"/>
  <c r="S2" i="54"/>
  <c r="B37" i="49" s="1"/>
  <c r="H2" i="54"/>
  <c r="D4" i="54" s="1"/>
  <c r="C10" i="49" s="1"/>
  <c r="F2" i="54"/>
  <c r="D3" i="54" s="1"/>
  <c r="C9" i="49" s="1"/>
  <c r="AA186" i="49" a="1"/>
  <c r="AA186" i="49" s="1"/>
  <c r="AA5" i="49" a="1"/>
  <c r="AA5" i="49" s="1"/>
  <c r="AA17" i="49" a="1"/>
  <c r="AA17" i="49" s="1"/>
  <c r="AA29" i="49" a="1"/>
  <c r="AA29" i="49" s="1"/>
  <c r="AA41" i="49" a="1"/>
  <c r="AA41" i="49" s="1"/>
  <c r="AA53" i="49" a="1"/>
  <c r="AA53" i="49" s="1"/>
  <c r="AA65" i="49" a="1"/>
  <c r="AA65" i="49" s="1"/>
  <c r="AA77" i="49" a="1"/>
  <c r="AA77" i="49" s="1"/>
  <c r="AA89" i="49" a="1"/>
  <c r="AA89" i="49" s="1"/>
  <c r="AA101" i="49" a="1"/>
  <c r="AA101" i="49" s="1"/>
  <c r="AA113" i="49" a="1"/>
  <c r="AA113" i="49" s="1"/>
  <c r="AA125" i="49" a="1"/>
  <c r="AA125" i="49" s="1"/>
  <c r="AA137" i="49" a="1"/>
  <c r="AA137" i="49" s="1"/>
  <c r="AA149" i="49" a="1"/>
  <c r="AA149" i="49" s="1"/>
  <c r="AA161" i="49" a="1"/>
  <c r="AA161" i="49" s="1"/>
  <c r="AA173" i="49" a="1"/>
  <c r="AA173" i="49" s="1"/>
  <c r="AA190" i="49" a="1"/>
  <c r="AA190" i="49" s="1"/>
  <c r="AA15" i="49" a="1"/>
  <c r="AA15" i="49" s="1"/>
  <c r="AA27" i="49" a="1"/>
  <c r="AA27" i="49" s="1"/>
  <c r="AA39" i="49" a="1"/>
  <c r="AA39" i="49" s="1"/>
  <c r="AA51" i="49" a="1"/>
  <c r="AA51" i="49" s="1"/>
  <c r="AA63" i="49" a="1"/>
  <c r="AA63" i="49" s="1"/>
  <c r="AA75" i="49" a="1"/>
  <c r="AA75" i="49" s="1"/>
  <c r="AA87" i="49" a="1"/>
  <c r="AA87" i="49" s="1"/>
  <c r="AA99" i="49" a="1"/>
  <c r="AA99" i="49" s="1"/>
  <c r="AA111" i="49" a="1"/>
  <c r="AA111" i="49" s="1"/>
  <c r="AA123" i="49" a="1"/>
  <c r="AA123" i="49" s="1"/>
  <c r="AA135" i="49" a="1"/>
  <c r="AA135" i="49" s="1"/>
  <c r="AA147" i="49" a="1"/>
  <c r="AA147" i="49" s="1"/>
  <c r="AA159" i="49" a="1"/>
  <c r="AA159" i="49" s="1"/>
  <c r="AA171" i="49" a="1"/>
  <c r="AA171" i="49" s="1"/>
  <c r="AA183" i="49" a="1"/>
  <c r="AA183" i="49" s="1"/>
  <c r="AA195" i="49" a="1"/>
  <c r="AA195" i="49" s="1"/>
  <c r="AA207" i="49" a="1"/>
  <c r="AA207" i="49" s="1"/>
  <c r="AA4" i="49" a="1"/>
  <c r="AA4" i="49" s="1"/>
  <c r="AA16" i="49" a="1"/>
  <c r="AA16" i="49" s="1"/>
  <c r="AA28" i="49" a="1"/>
  <c r="AA28" i="49" s="1"/>
  <c r="AA40" i="49" a="1"/>
  <c r="AA40" i="49" s="1"/>
  <c r="AA52" i="49" a="1"/>
  <c r="AA52" i="49" s="1"/>
  <c r="AA64" i="49" a="1"/>
  <c r="AA64" i="49" s="1"/>
  <c r="AA76" i="49" a="1"/>
  <c r="AA76" i="49" s="1"/>
  <c r="AA88" i="49" a="1"/>
  <c r="AA88" i="49" s="1"/>
  <c r="AA100" i="49" a="1"/>
  <c r="AA100" i="49" s="1"/>
  <c r="AA112" i="49" a="1"/>
  <c r="AA112" i="49" s="1"/>
  <c r="AA124" i="49" a="1"/>
  <c r="AA124" i="49" s="1"/>
  <c r="AA136" i="49" a="1"/>
  <c r="AA136" i="49" s="1"/>
  <c r="AA148" i="49" a="1"/>
  <c r="AA148" i="49" s="1"/>
  <c r="AA160" i="49" a="1"/>
  <c r="AA160" i="49" s="1"/>
  <c r="AA172" i="49" a="1"/>
  <c r="AA172" i="49" s="1"/>
  <c r="AA184" i="49" a="1"/>
  <c r="AA184" i="49" s="1"/>
  <c r="AA196" i="49" a="1"/>
  <c r="AA196" i="49" s="1"/>
  <c r="AA208" i="49" a="1"/>
  <c r="AA208" i="49" s="1"/>
  <c r="AA185" i="49" a="1"/>
  <c r="AA185" i="49" s="1"/>
  <c r="AA197" i="49" a="1"/>
  <c r="AA197" i="49" s="1"/>
  <c r="AA209" i="49" a="1"/>
  <c r="AA209" i="49" s="1"/>
  <c r="AA6" i="49" a="1"/>
  <c r="AA6" i="49" s="1"/>
  <c r="AA18" i="49" a="1"/>
  <c r="AA18" i="49" s="1"/>
  <c r="AA30" i="49" a="1"/>
  <c r="AA30" i="49" s="1"/>
  <c r="AA42" i="49" a="1"/>
  <c r="AA42" i="49" s="1"/>
  <c r="AA54" i="49" a="1"/>
  <c r="AA54" i="49" s="1"/>
  <c r="AA66" i="49" a="1"/>
  <c r="AA66" i="49" s="1"/>
  <c r="AA78" i="49" a="1"/>
  <c r="AA78" i="49" s="1"/>
  <c r="AA90" i="49" a="1"/>
  <c r="AA90" i="49" s="1"/>
  <c r="AA102" i="49" a="1"/>
  <c r="AA102" i="49" s="1"/>
  <c r="AA114" i="49" a="1"/>
  <c r="AA114" i="49" s="1"/>
  <c r="AA126" i="49" a="1"/>
  <c r="AA126" i="49" s="1"/>
  <c r="AA138" i="49" a="1"/>
  <c r="AA138" i="49" s="1"/>
  <c r="AA150" i="49" a="1"/>
  <c r="AA150" i="49" s="1"/>
  <c r="AA162" i="49" a="1"/>
  <c r="AA162" i="49" s="1"/>
  <c r="AA174" i="49" a="1"/>
  <c r="AA174" i="49" s="1"/>
  <c r="AA198" i="49" a="1"/>
  <c r="AA198" i="49" s="1"/>
  <c r="AA210" i="49" a="1"/>
  <c r="AA210" i="49" s="1"/>
  <c r="AA7" i="49" a="1"/>
  <c r="AA7" i="49" s="1"/>
  <c r="AA19" i="49" a="1"/>
  <c r="AA19" i="49" s="1"/>
  <c r="AA31" i="49" a="1"/>
  <c r="AA31" i="49" s="1"/>
  <c r="AA43" i="49" a="1"/>
  <c r="AA43" i="49" s="1"/>
  <c r="AA55" i="49" a="1"/>
  <c r="AA55" i="49" s="1"/>
  <c r="AA67" i="49" a="1"/>
  <c r="AA67" i="49" s="1"/>
  <c r="AA79" i="49" a="1"/>
  <c r="AA79" i="49" s="1"/>
  <c r="AA91" i="49" a="1"/>
  <c r="AA91" i="49" s="1"/>
  <c r="AA103" i="49" a="1"/>
  <c r="AA103" i="49" s="1"/>
  <c r="AA115" i="49" a="1"/>
  <c r="AA115" i="49" s="1"/>
  <c r="AA127" i="49" a="1"/>
  <c r="AA127" i="49" s="1"/>
  <c r="AA139" i="49" a="1"/>
  <c r="AA139" i="49" s="1"/>
  <c r="AA151" i="49" a="1"/>
  <c r="AA151" i="49" s="1"/>
  <c r="AA163" i="49" a="1"/>
  <c r="AA163" i="49" s="1"/>
  <c r="AA175" i="49" a="1"/>
  <c r="AA175" i="49" s="1"/>
  <c r="AA187" i="49" a="1"/>
  <c r="AA187" i="49" s="1"/>
  <c r="AA199" i="49" a="1"/>
  <c r="AA199" i="49" s="1"/>
  <c r="AA211" i="49" a="1"/>
  <c r="AA211" i="49" s="1"/>
  <c r="AA8" i="49" a="1"/>
  <c r="AA8" i="49" s="1"/>
  <c r="AA20" i="49" a="1"/>
  <c r="AA20" i="49" s="1"/>
  <c r="AA32" i="49" a="1"/>
  <c r="AA32" i="49" s="1"/>
  <c r="AA44" i="49" a="1"/>
  <c r="AA44" i="49" s="1"/>
  <c r="AA56" i="49" a="1"/>
  <c r="AA56" i="49" s="1"/>
  <c r="AA68" i="49" a="1"/>
  <c r="AA68" i="49" s="1"/>
  <c r="AA80" i="49" a="1"/>
  <c r="AA80" i="49" s="1"/>
  <c r="AA92" i="49" a="1"/>
  <c r="AA92" i="49" s="1"/>
  <c r="AA104" i="49" a="1"/>
  <c r="AA104" i="49" s="1"/>
  <c r="AA116" i="49" a="1"/>
  <c r="AA116" i="49" s="1"/>
  <c r="AA128" i="49" a="1"/>
  <c r="AA128" i="49" s="1"/>
  <c r="AA140" i="49" a="1"/>
  <c r="AA140" i="49" s="1"/>
  <c r="AA152" i="49" a="1"/>
  <c r="AA152" i="49" s="1"/>
  <c r="AA164" i="49" a="1"/>
  <c r="AA164" i="49" s="1"/>
  <c r="AA176" i="49" a="1"/>
  <c r="AA176" i="49" s="1"/>
  <c r="AA188" i="49" a="1"/>
  <c r="AA188" i="49" s="1"/>
  <c r="AA200" i="49" a="1"/>
  <c r="AA200" i="49" s="1"/>
  <c r="AA212" i="49" a="1"/>
  <c r="AA212" i="49" s="1"/>
  <c r="AA9" i="49" a="1"/>
  <c r="AA9" i="49" s="1"/>
  <c r="AA21" i="49" a="1"/>
  <c r="AA21" i="49" s="1"/>
  <c r="AA33" i="49" a="1"/>
  <c r="AA33" i="49" s="1"/>
  <c r="AA45" i="49" a="1"/>
  <c r="AA45" i="49" s="1"/>
  <c r="AA57" i="49" a="1"/>
  <c r="AA57" i="49" s="1"/>
  <c r="AA69" i="49" a="1"/>
  <c r="AA69" i="49" s="1"/>
  <c r="AA81" i="49" a="1"/>
  <c r="AA81" i="49" s="1"/>
  <c r="AA93" i="49" a="1"/>
  <c r="AA93" i="49" s="1"/>
  <c r="AA105" i="49" a="1"/>
  <c r="AA105" i="49" s="1"/>
  <c r="AA117" i="49" a="1"/>
  <c r="AA117" i="49" s="1"/>
  <c r="AA129" i="49" a="1"/>
  <c r="AA129" i="49" s="1"/>
  <c r="AA141" i="49" a="1"/>
  <c r="AA141" i="49" s="1"/>
  <c r="AA153" i="49" a="1"/>
  <c r="AA153" i="49" s="1"/>
  <c r="AA165" i="49" a="1"/>
  <c r="AA165" i="49" s="1"/>
  <c r="AA177" i="49" a="1"/>
  <c r="AA177" i="49" s="1"/>
  <c r="AA189" i="49" a="1"/>
  <c r="AA189" i="49" s="1"/>
  <c r="AA201" i="49" a="1"/>
  <c r="AA201" i="49" s="1"/>
  <c r="AA213" i="49" a="1"/>
  <c r="AA213" i="49" s="1"/>
  <c r="AA10" i="49" a="1"/>
  <c r="AA10" i="49" s="1"/>
  <c r="AA22" i="49" a="1"/>
  <c r="AA22" i="49" s="1"/>
  <c r="AA34" i="49" a="1"/>
  <c r="AA34" i="49" s="1"/>
  <c r="AA46" i="49" a="1"/>
  <c r="AA46" i="49" s="1"/>
  <c r="AA58" i="49" a="1"/>
  <c r="AA58" i="49" s="1"/>
  <c r="AA70" i="49" a="1"/>
  <c r="AA70" i="49" s="1"/>
  <c r="AA82" i="49" a="1"/>
  <c r="AA82" i="49" s="1"/>
  <c r="AA94" i="49" a="1"/>
  <c r="AA94" i="49" s="1"/>
  <c r="AA106" i="49" a="1"/>
  <c r="AA106" i="49" s="1"/>
  <c r="AA118" i="49" a="1"/>
  <c r="AA118" i="49" s="1"/>
  <c r="AA130" i="49" a="1"/>
  <c r="AA130" i="49" s="1"/>
  <c r="AA142" i="49" a="1"/>
  <c r="AA142" i="49" s="1"/>
  <c r="AA154" i="49" a="1"/>
  <c r="AA154" i="49" s="1"/>
  <c r="AA166" i="49" a="1"/>
  <c r="AA166" i="49" s="1"/>
  <c r="AA178" i="49" a="1"/>
  <c r="AA178" i="49" s="1"/>
  <c r="AA202" i="49" a="1"/>
  <c r="AA202" i="49" s="1"/>
  <c r="AA214" i="49" a="1"/>
  <c r="AA214" i="49" s="1"/>
  <c r="AA11" i="49" a="1"/>
  <c r="AA11" i="49" s="1"/>
  <c r="AA23" i="49" a="1"/>
  <c r="AA23" i="49" s="1"/>
  <c r="AA35" i="49" a="1"/>
  <c r="AA35" i="49" s="1"/>
  <c r="AA47" i="49" a="1"/>
  <c r="AA47" i="49" s="1"/>
  <c r="AA59" i="49" a="1"/>
  <c r="AA59" i="49" s="1"/>
  <c r="AA71" i="49" a="1"/>
  <c r="AA71" i="49" s="1"/>
  <c r="AA83" i="49" a="1"/>
  <c r="AA83" i="49" s="1"/>
  <c r="AA95" i="49" a="1"/>
  <c r="AA95" i="49" s="1"/>
  <c r="AA107" i="49" a="1"/>
  <c r="AA107" i="49" s="1"/>
  <c r="AA119" i="49" a="1"/>
  <c r="AA119" i="49" s="1"/>
  <c r="AA131" i="49" a="1"/>
  <c r="AA131" i="49" s="1"/>
  <c r="AA143" i="49" a="1"/>
  <c r="AA143" i="49" s="1"/>
  <c r="AA155" i="49" a="1"/>
  <c r="AA155" i="49" s="1"/>
  <c r="AA167" i="49" a="1"/>
  <c r="AA167" i="49" s="1"/>
  <c r="AA179" i="49" a="1"/>
  <c r="AA179" i="49" s="1"/>
  <c r="AA191" i="49" a="1"/>
  <c r="AA191" i="49" s="1"/>
  <c r="AA203" i="49" a="1"/>
  <c r="AA203" i="49" s="1"/>
  <c r="AA215" i="49" a="1"/>
  <c r="AA215" i="49" s="1"/>
  <c r="AA12" i="49" a="1"/>
  <c r="AA12" i="49" s="1"/>
  <c r="AA24" i="49" a="1"/>
  <c r="AA24" i="49" s="1"/>
  <c r="AA36" i="49" a="1"/>
  <c r="AA36" i="49" s="1"/>
  <c r="AA48" i="49" a="1"/>
  <c r="AA48" i="49" s="1"/>
  <c r="AA60" i="49" a="1"/>
  <c r="AA60" i="49" s="1"/>
  <c r="AA72" i="49" a="1"/>
  <c r="AA72" i="49" s="1"/>
  <c r="AA84" i="49" a="1"/>
  <c r="AA84" i="49" s="1"/>
  <c r="AA96" i="49" a="1"/>
  <c r="AA96" i="49" s="1"/>
  <c r="AA108" i="49" a="1"/>
  <c r="AA108" i="49" s="1"/>
  <c r="AA120" i="49" a="1"/>
  <c r="AA120" i="49" s="1"/>
  <c r="AA132" i="49" a="1"/>
  <c r="AA132" i="49" s="1"/>
  <c r="AA144" i="49" a="1"/>
  <c r="AA144" i="49" s="1"/>
  <c r="AA156" i="49" a="1"/>
  <c r="AA156" i="49" s="1"/>
  <c r="AA168" i="49" a="1"/>
  <c r="AA168" i="49" s="1"/>
  <c r="AA180" i="49" a="1"/>
  <c r="AA180" i="49" s="1"/>
  <c r="AA192" i="49" a="1"/>
  <c r="AA192" i="49" s="1"/>
  <c r="AA204" i="49" a="1"/>
  <c r="AA204" i="49" s="1"/>
  <c r="AA13" i="49" a="1"/>
  <c r="AA13" i="49" s="1"/>
  <c r="AA25" i="49" a="1"/>
  <c r="AA25" i="49" s="1"/>
  <c r="AA37" i="49" a="1"/>
  <c r="AA37" i="49" s="1"/>
  <c r="AA49" i="49" a="1"/>
  <c r="AA49" i="49" s="1"/>
  <c r="AA61" i="49" a="1"/>
  <c r="AA61" i="49" s="1"/>
  <c r="AA73" i="49" a="1"/>
  <c r="AA73" i="49" s="1"/>
  <c r="AA85" i="49" a="1"/>
  <c r="AA85" i="49" s="1"/>
  <c r="AA97" i="49" a="1"/>
  <c r="AA97" i="49" s="1"/>
  <c r="AA109" i="49" a="1"/>
  <c r="AA109" i="49" s="1"/>
  <c r="AA121" i="49" a="1"/>
  <c r="AA121" i="49" s="1"/>
  <c r="AA133" i="49" a="1"/>
  <c r="AA133" i="49" s="1"/>
  <c r="AA145" i="49" a="1"/>
  <c r="AA145" i="49" s="1"/>
  <c r="AA157" i="49" a="1"/>
  <c r="AA157" i="49" s="1"/>
  <c r="AA169" i="49" a="1"/>
  <c r="AA169" i="49" s="1"/>
  <c r="AA181" i="49" a="1"/>
  <c r="AA181" i="49" s="1"/>
  <c r="AA193" i="49" a="1"/>
  <c r="AA193" i="49" s="1"/>
  <c r="AA205" i="49" a="1"/>
  <c r="AA205" i="49" s="1"/>
  <c r="AA14" i="49" a="1"/>
  <c r="AA14" i="49" s="1"/>
  <c r="AA26" i="49" a="1"/>
  <c r="AA26" i="49" s="1"/>
  <c r="AA38" i="49" a="1"/>
  <c r="AA38" i="49" s="1"/>
  <c r="AA50" i="49" a="1"/>
  <c r="AA50" i="49" s="1"/>
  <c r="AA62" i="49" a="1"/>
  <c r="AA62" i="49" s="1"/>
  <c r="AA74" i="49" a="1"/>
  <c r="AA74" i="49" s="1"/>
  <c r="AA86" i="49" a="1"/>
  <c r="AA86" i="49" s="1"/>
  <c r="AA98" i="49" a="1"/>
  <c r="AA98" i="49" s="1"/>
  <c r="AA110" i="49" a="1"/>
  <c r="AA110" i="49" s="1"/>
  <c r="AA122" i="49" a="1"/>
  <c r="AA122" i="49" s="1"/>
  <c r="AA134" i="49" a="1"/>
  <c r="AA134" i="49" s="1"/>
  <c r="AA146" i="49" a="1"/>
  <c r="AA146" i="49" s="1"/>
  <c r="AA158" i="49" a="1"/>
  <c r="AA158" i="49" s="1"/>
  <c r="AA170" i="49" a="1"/>
  <c r="AA170" i="49" s="1"/>
  <c r="AA182" i="49" a="1"/>
  <c r="AA182" i="49" s="1"/>
  <c r="AA194" i="49" a="1"/>
  <c r="AA194" i="49" s="1"/>
  <c r="AA206" i="49" a="1"/>
  <c r="AA206" i="49" s="1"/>
  <c r="B67" i="49" l="1"/>
  <c r="AG4" i="54"/>
  <c r="B58" i="49" s="1"/>
  <c r="AH4" i="54"/>
  <c r="C58" i="49" s="1"/>
  <c r="AH3" i="54"/>
  <c r="C57" i="49" s="1"/>
  <c r="AG3" i="54"/>
  <c r="B57" i="49" s="1"/>
  <c r="AB1" i="31" l="1"/>
  <c r="R1" i="31"/>
  <c r="M4" i="28" l="1"/>
  <c r="M5" i="28"/>
  <c r="M6" i="28"/>
  <c r="M7" i="28"/>
  <c r="M8" i="28"/>
  <c r="M3" i="28"/>
  <c r="M1" i="28"/>
  <c r="F1" i="28"/>
  <c r="AD6" i="30"/>
  <c r="AE6" i="30"/>
  <c r="AF6" i="30"/>
  <c r="AG6" i="30"/>
  <c r="AB46" i="30" s="1" a="1"/>
  <c r="AB46" i="30" s="1"/>
  <c r="AH6" i="30"/>
  <c r="AB47" i="30" s="1" a="1"/>
  <c r="AB47" i="30" s="1"/>
  <c r="AC11" i="30"/>
  <c r="AC16" i="30"/>
  <c r="AC21" i="30"/>
  <c r="AC26" i="30"/>
  <c r="AC31" i="30"/>
  <c r="AC36" i="30"/>
  <c r="AB6" i="30"/>
  <c r="F4" i="32"/>
  <c r="G4" i="32"/>
  <c r="H4" i="32"/>
  <c r="F5" i="32"/>
  <c r="G5" i="32"/>
  <c r="H5" i="32"/>
  <c r="F6" i="32"/>
  <c r="G6" i="32"/>
  <c r="H6" i="32"/>
  <c r="F7" i="32"/>
  <c r="G7" i="32"/>
  <c r="H7" i="32"/>
  <c r="F8" i="32"/>
  <c r="G8" i="32"/>
  <c r="H8" i="32"/>
  <c r="H3" i="32"/>
  <c r="G3" i="32"/>
  <c r="F3" i="32"/>
  <c r="H1" i="32"/>
  <c r="F4" i="43"/>
  <c r="AD16" i="30" s="1"/>
  <c r="G4" i="43"/>
  <c r="AE16" i="30" s="1"/>
  <c r="H4" i="43"/>
  <c r="AF16" i="30" s="1"/>
  <c r="I4" i="43"/>
  <c r="AG16" i="30" s="1"/>
  <c r="AD46" i="30" s="1" a="1"/>
  <c r="AD46" i="30" s="1"/>
  <c r="J4" i="43"/>
  <c r="AH16" i="30" s="1"/>
  <c r="AD47" i="30" s="1" a="1"/>
  <c r="AD47" i="30" s="1"/>
  <c r="F5" i="43"/>
  <c r="AD21" i="30" s="1"/>
  <c r="G5" i="43"/>
  <c r="AE21" i="30" s="1"/>
  <c r="H5" i="43"/>
  <c r="AF21" i="30" s="1"/>
  <c r="I5" i="43"/>
  <c r="AG21" i="30" s="1"/>
  <c r="AE46" i="30" s="1" a="1"/>
  <c r="AE46" i="30" s="1"/>
  <c r="J5" i="43"/>
  <c r="AH21" i="30" s="1"/>
  <c r="AE47" i="30" s="1" a="1"/>
  <c r="AE47" i="30" s="1"/>
  <c r="F6" i="43"/>
  <c r="AD26" i="30" s="1"/>
  <c r="G6" i="43"/>
  <c r="AE26" i="30" s="1"/>
  <c r="H6" i="43"/>
  <c r="AF26" i="30" s="1"/>
  <c r="I6" i="43"/>
  <c r="AG26" i="30" s="1"/>
  <c r="AF46" i="30" s="1" a="1"/>
  <c r="AF46" i="30" s="1"/>
  <c r="J6" i="43"/>
  <c r="AH26" i="30" s="1"/>
  <c r="AF47" i="30" s="1" a="1"/>
  <c r="AF47" i="30" s="1"/>
  <c r="F7" i="43"/>
  <c r="AD31" i="30" s="1"/>
  <c r="G7" i="43"/>
  <c r="AE31" i="30" s="1"/>
  <c r="H7" i="43"/>
  <c r="AF31" i="30" s="1"/>
  <c r="I7" i="43"/>
  <c r="AG31" i="30" s="1"/>
  <c r="AG46" i="30" s="1" a="1"/>
  <c r="AG46" i="30" s="1"/>
  <c r="J7" i="43"/>
  <c r="AH31" i="30" s="1"/>
  <c r="AG47" i="30" s="1" a="1"/>
  <c r="AG47" i="30" s="1"/>
  <c r="F8" i="43"/>
  <c r="AD36" i="30" s="1"/>
  <c r="G8" i="43"/>
  <c r="AE36" i="30" s="1"/>
  <c r="H8" i="43"/>
  <c r="AF36" i="30" s="1"/>
  <c r="I8" i="43"/>
  <c r="AG36" i="30" s="1"/>
  <c r="AH46" i="30" s="1" a="1"/>
  <c r="AH46" i="30" s="1"/>
  <c r="J8" i="43"/>
  <c r="AH36" i="30" s="1"/>
  <c r="AH47" i="30" s="1" a="1"/>
  <c r="AH47" i="30" s="1"/>
  <c r="J3" i="43"/>
  <c r="AH11" i="30" s="1"/>
  <c r="AC47" i="30" s="1" a="1"/>
  <c r="AC47" i="30" s="1"/>
  <c r="J1" i="43"/>
  <c r="I3" i="43"/>
  <c r="AG11" i="30" s="1"/>
  <c r="AC46" i="30" s="1" a="1"/>
  <c r="AC46" i="30" s="1"/>
  <c r="I1" i="43"/>
  <c r="H3" i="43"/>
  <c r="AF11" i="30" s="1"/>
  <c r="H1" i="43"/>
  <c r="G3" i="43"/>
  <c r="AE11" i="30" s="1"/>
  <c r="G1" i="43"/>
  <c r="F1" i="43"/>
  <c r="F3" i="43"/>
  <c r="AD11" i="30" s="1"/>
  <c r="F11" i="43" l="1"/>
  <c r="J11" i="43"/>
  <c r="H11" i="43"/>
  <c r="G11" i="43"/>
  <c r="I11" i="43"/>
  <c r="E11" i="43" l="1"/>
  <c r="AC6" i="30" s="1"/>
  <c r="F4" i="28" l="1"/>
  <c r="F5" i="28"/>
  <c r="F6" i="28"/>
  <c r="F7" i="28"/>
  <c r="F8" i="28"/>
  <c r="F3" i="28"/>
  <c r="F1" i="27"/>
  <c r="G4" i="27"/>
  <c r="F8" i="27"/>
  <c r="F7" i="27"/>
  <c r="F6" i="27"/>
  <c r="F5" i="27"/>
  <c r="F4" i="27"/>
  <c r="F3" i="27"/>
  <c r="F3" i="25" l="1"/>
  <c r="I6" i="25"/>
  <c r="AC34" i="30"/>
  <c r="AD7" i="30"/>
  <c r="AE7" i="30"/>
  <c r="AF7" i="30"/>
  <c r="AC12" i="30"/>
  <c r="AC17" i="30"/>
  <c r="AC22" i="30"/>
  <c r="AC27" i="30"/>
  <c r="AC32" i="30"/>
  <c r="AC37" i="30"/>
  <c r="AB7" i="30"/>
  <c r="F8" i="37"/>
  <c r="AD34" i="30" s="1"/>
  <c r="G8" i="37"/>
  <c r="AE34" i="30" s="1"/>
  <c r="H8" i="37"/>
  <c r="AF34" i="30" s="1"/>
  <c r="AD5" i="30"/>
  <c r="AE5" i="30"/>
  <c r="AF5" i="30"/>
  <c r="AC10" i="30"/>
  <c r="AC15" i="30"/>
  <c r="AC20" i="30"/>
  <c r="AC25" i="30"/>
  <c r="AC30" i="30"/>
  <c r="AC35" i="30"/>
  <c r="AB5" i="30"/>
  <c r="AD4" i="30"/>
  <c r="AE4" i="30"/>
  <c r="AF4" i="30"/>
  <c r="AC9" i="30"/>
  <c r="AC14" i="30"/>
  <c r="AC19" i="30"/>
  <c r="AC24" i="30"/>
  <c r="AC29" i="30"/>
  <c r="AB4" i="30"/>
  <c r="AD3" i="30"/>
  <c r="AE3" i="30"/>
  <c r="AF3" i="30"/>
  <c r="AC8" i="30"/>
  <c r="AC13" i="30"/>
  <c r="AC18" i="30"/>
  <c r="AC23" i="30"/>
  <c r="AC28" i="30"/>
  <c r="AC33" i="30"/>
  <c r="AB3" i="30"/>
  <c r="I7" i="40"/>
  <c r="J7" i="40"/>
  <c r="K7" i="40"/>
  <c r="L7" i="40"/>
  <c r="M7" i="40"/>
  <c r="G8" i="42"/>
  <c r="AE37" i="30" s="1"/>
  <c r="F8" i="42"/>
  <c r="AD37" i="30" s="1"/>
  <c r="G7" i="42"/>
  <c r="AE32" i="30" s="1"/>
  <c r="F7" i="42"/>
  <c r="AD32" i="30" s="1"/>
  <c r="G6" i="42"/>
  <c r="AE27" i="30" s="1"/>
  <c r="F6" i="42"/>
  <c r="AD27" i="30" s="1"/>
  <c r="G5" i="42"/>
  <c r="AE22" i="30" s="1"/>
  <c r="F5" i="42"/>
  <c r="AD22" i="30" s="1"/>
  <c r="G4" i="42"/>
  <c r="AE17" i="30" s="1"/>
  <c r="F4" i="42"/>
  <c r="AD17" i="30" s="1"/>
  <c r="G3" i="42"/>
  <c r="AE12" i="30" s="1"/>
  <c r="F3" i="42"/>
  <c r="AD12" i="30" s="1"/>
  <c r="G1" i="42"/>
  <c r="F1" i="42"/>
  <c r="H8" i="41"/>
  <c r="AF35" i="30" s="1"/>
  <c r="G8" i="41"/>
  <c r="AE35" i="30" s="1"/>
  <c r="F8" i="41"/>
  <c r="AD35" i="30" s="1"/>
  <c r="H7" i="41"/>
  <c r="AF30" i="30" s="1"/>
  <c r="G7" i="41"/>
  <c r="AE30" i="30" s="1"/>
  <c r="F7" i="41"/>
  <c r="AD30" i="30" s="1"/>
  <c r="H6" i="41"/>
  <c r="AF25" i="30" s="1"/>
  <c r="G6" i="41"/>
  <c r="AE25" i="30" s="1"/>
  <c r="F6" i="41"/>
  <c r="AD25" i="30" s="1"/>
  <c r="H5" i="41"/>
  <c r="AF20" i="30" s="1"/>
  <c r="G5" i="41"/>
  <c r="AE20" i="30" s="1"/>
  <c r="F5" i="41"/>
  <c r="AD20" i="30" s="1"/>
  <c r="H4" i="41"/>
  <c r="AF15" i="30" s="1"/>
  <c r="G4" i="41"/>
  <c r="AE15" i="30" s="1"/>
  <c r="F4" i="41"/>
  <c r="AD15" i="30" s="1"/>
  <c r="H3" i="41"/>
  <c r="AF10" i="30" s="1"/>
  <c r="G3" i="41"/>
  <c r="AE10" i="30" s="1"/>
  <c r="F3" i="41"/>
  <c r="AD10" i="30" s="1"/>
  <c r="H1" i="41"/>
  <c r="G1" i="41"/>
  <c r="F1" i="41"/>
  <c r="AD18" i="30"/>
  <c r="AE18" i="30"/>
  <c r="AD23" i="30"/>
  <c r="AE23" i="30"/>
  <c r="AD28" i="30"/>
  <c r="AE28" i="30"/>
  <c r="AD33" i="30"/>
  <c r="AE33" i="30"/>
  <c r="R8" i="40"/>
  <c r="Q8" i="40"/>
  <c r="P8" i="40"/>
  <c r="O8" i="40"/>
  <c r="N8" i="40"/>
  <c r="M8" i="40"/>
  <c r="L8" i="40"/>
  <c r="K8" i="40"/>
  <c r="J8" i="40"/>
  <c r="I8" i="40"/>
  <c r="H8" i="40"/>
  <c r="G8" i="40"/>
  <c r="F8" i="40"/>
  <c r="R7" i="40"/>
  <c r="Q7" i="40"/>
  <c r="P7" i="40"/>
  <c r="O7" i="40"/>
  <c r="N7" i="40"/>
  <c r="H7" i="40"/>
  <c r="G7" i="40"/>
  <c r="F7" i="40"/>
  <c r="R6" i="40"/>
  <c r="Q6" i="40"/>
  <c r="P6" i="40"/>
  <c r="O6" i="40"/>
  <c r="N6" i="40"/>
  <c r="M6" i="40"/>
  <c r="L6" i="40"/>
  <c r="K6" i="40"/>
  <c r="J6" i="40"/>
  <c r="I6" i="40"/>
  <c r="H6" i="40"/>
  <c r="G6" i="40"/>
  <c r="F6" i="40"/>
  <c r="R5" i="40"/>
  <c r="Q5" i="40"/>
  <c r="P5" i="40"/>
  <c r="O5" i="40"/>
  <c r="N5" i="40"/>
  <c r="M5" i="40"/>
  <c r="L5" i="40"/>
  <c r="K5" i="40"/>
  <c r="J5" i="40"/>
  <c r="I5" i="40"/>
  <c r="H5" i="40"/>
  <c r="G5" i="40"/>
  <c r="F5" i="40"/>
  <c r="R4" i="40"/>
  <c r="Q4" i="40"/>
  <c r="P4" i="40"/>
  <c r="O4" i="40"/>
  <c r="N4" i="40"/>
  <c r="M4" i="40"/>
  <c r="L4" i="40"/>
  <c r="K4" i="40"/>
  <c r="J4" i="40"/>
  <c r="I4" i="40"/>
  <c r="H4" i="40"/>
  <c r="G4" i="40"/>
  <c r="F4" i="40"/>
  <c r="R3" i="40"/>
  <c r="Q3" i="40"/>
  <c r="P3" i="40"/>
  <c r="O3" i="40"/>
  <c r="N3" i="40"/>
  <c r="M3" i="40"/>
  <c r="L3" i="40"/>
  <c r="K3" i="40"/>
  <c r="J3" i="40"/>
  <c r="I3" i="40"/>
  <c r="H3" i="40"/>
  <c r="G3" i="40"/>
  <c r="F3" i="40"/>
  <c r="R1" i="40"/>
  <c r="Q1" i="40"/>
  <c r="P1" i="40"/>
  <c r="O1" i="40"/>
  <c r="N1" i="40"/>
  <c r="M1" i="40"/>
  <c r="L1" i="40"/>
  <c r="K1" i="40"/>
  <c r="J1" i="40"/>
  <c r="I1" i="40"/>
  <c r="H1" i="40"/>
  <c r="G1" i="40"/>
  <c r="F1" i="40"/>
  <c r="H7" i="37"/>
  <c r="AF29" i="30" s="1"/>
  <c r="H6" i="37"/>
  <c r="AF24" i="30" s="1"/>
  <c r="H5" i="37"/>
  <c r="AF19" i="30" s="1"/>
  <c r="H4" i="37"/>
  <c r="AF14" i="30" s="1"/>
  <c r="H3" i="37"/>
  <c r="AF9" i="30" s="1"/>
  <c r="G7" i="37"/>
  <c r="AE29" i="30" s="1"/>
  <c r="G6" i="37"/>
  <c r="AE24" i="30" s="1"/>
  <c r="G5" i="37"/>
  <c r="AE19" i="30" s="1"/>
  <c r="G4" i="37"/>
  <c r="AE14" i="30" s="1"/>
  <c r="G3" i="37"/>
  <c r="AE9" i="30" s="1"/>
  <c r="F7" i="37"/>
  <c r="AD29" i="30" s="1"/>
  <c r="F6" i="37"/>
  <c r="AD24" i="30" s="1"/>
  <c r="F5" i="37"/>
  <c r="AD19" i="30" s="1"/>
  <c r="F4" i="37"/>
  <c r="AD14" i="30" s="1"/>
  <c r="F3" i="37"/>
  <c r="AD9" i="30" s="1"/>
  <c r="H1" i="37"/>
  <c r="G1" i="37"/>
  <c r="F1" i="37"/>
  <c r="F7" i="39"/>
  <c r="F6" i="39"/>
  <c r="F4" i="39"/>
  <c r="F3" i="39"/>
  <c r="F5" i="39"/>
  <c r="F1" i="39"/>
  <c r="AB41" i="30" l="1" a="1"/>
  <c r="AB41" i="30" s="1"/>
  <c r="AF43" i="30" a="1"/>
  <c r="AF43" i="30" s="1"/>
  <c r="AG43" i="30" a="1"/>
  <c r="AG43" i="30" s="1"/>
  <c r="AH43" i="30" a="1"/>
  <c r="AH43" i="30" s="1"/>
  <c r="AB43" i="30" a="1"/>
  <c r="AB43" i="30" s="1"/>
  <c r="AE43" i="30" a="1"/>
  <c r="AE43" i="30" s="1"/>
  <c r="AF44" i="30" a="1"/>
  <c r="AF44" i="30" s="1"/>
  <c r="AE44" i="30" a="1"/>
  <c r="AE44" i="30" s="1"/>
  <c r="AF42" i="30" a="1"/>
  <c r="AF42" i="30" s="1"/>
  <c r="AE42" i="30" a="1"/>
  <c r="AE42" i="30" s="1"/>
  <c r="AB45" i="30" a="1"/>
  <c r="AB45" i="30" s="1"/>
  <c r="AH44" i="30" a="1"/>
  <c r="AH44" i="30" s="1"/>
  <c r="AG44" i="30" a="1"/>
  <c r="AG44" i="30" s="1"/>
  <c r="AG42" i="30" a="1"/>
  <c r="AG42" i="30" s="1"/>
  <c r="AB44" i="30" a="1"/>
  <c r="AB44" i="30" s="1"/>
  <c r="AH42" i="30" a="1"/>
  <c r="AH42" i="30" s="1"/>
  <c r="AD42" i="30" a="1"/>
  <c r="AD42" i="30" s="1"/>
  <c r="AC42" i="30" a="1"/>
  <c r="AC42" i="30" s="1"/>
  <c r="F10" i="42"/>
  <c r="G10" i="42"/>
  <c r="H10" i="41"/>
  <c r="G10" i="41"/>
  <c r="F10" i="41"/>
  <c r="K10" i="40"/>
  <c r="J10" i="40"/>
  <c r="I10" i="40"/>
  <c r="G10" i="40"/>
  <c r="P10" i="40"/>
  <c r="O10" i="40"/>
  <c r="N10" i="40"/>
  <c r="F10" i="40"/>
  <c r="H10" i="40"/>
  <c r="Q10" i="40"/>
  <c r="R10" i="40"/>
  <c r="L10" i="40"/>
  <c r="M10" i="40"/>
  <c r="F11" i="37"/>
  <c r="G11" i="37"/>
  <c r="H11" i="37"/>
  <c r="F11" i="39"/>
  <c r="E11" i="39" s="1"/>
  <c r="E10" i="30"/>
  <c r="E14" i="30"/>
  <c r="E18" i="30"/>
  <c r="E22" i="30"/>
  <c r="E26" i="30"/>
  <c r="E30" i="30"/>
  <c r="D6" i="30"/>
  <c r="G6" i="30"/>
  <c r="H6" i="30"/>
  <c r="I6" i="30"/>
  <c r="J6" i="30"/>
  <c r="K6" i="30"/>
  <c r="L6" i="30"/>
  <c r="M6" i="30"/>
  <c r="N6" i="30"/>
  <c r="O6" i="30"/>
  <c r="P6" i="30"/>
  <c r="Q6" i="30"/>
  <c r="F6" i="30"/>
  <c r="F22" i="30"/>
  <c r="R8" i="33"/>
  <c r="Q8" i="33"/>
  <c r="Q30" i="30" s="1"/>
  <c r="P8" i="33"/>
  <c r="P30" i="30" s="1"/>
  <c r="O8" i="33"/>
  <c r="O30" i="30" s="1"/>
  <c r="N8" i="33"/>
  <c r="N30" i="30" s="1"/>
  <c r="M8" i="33"/>
  <c r="M30" i="30" s="1"/>
  <c r="L8" i="33"/>
  <c r="L30" i="30" s="1"/>
  <c r="K8" i="33"/>
  <c r="K30" i="30" s="1"/>
  <c r="J8" i="33"/>
  <c r="J30" i="30" s="1"/>
  <c r="I8" i="33"/>
  <c r="I30" i="30" s="1"/>
  <c r="H8" i="33"/>
  <c r="H30" i="30" s="1"/>
  <c r="G8" i="33"/>
  <c r="G30" i="30" s="1"/>
  <c r="F8" i="33"/>
  <c r="F30" i="30" s="1"/>
  <c r="R7" i="33"/>
  <c r="Q7" i="33"/>
  <c r="Q26" i="30" s="1"/>
  <c r="P7" i="33"/>
  <c r="P26" i="30" s="1"/>
  <c r="O7" i="33"/>
  <c r="O26" i="30" s="1"/>
  <c r="N7" i="33"/>
  <c r="N26" i="30" s="1"/>
  <c r="M7" i="33"/>
  <c r="M26" i="30" s="1"/>
  <c r="L7" i="33"/>
  <c r="L26" i="30" s="1"/>
  <c r="K7" i="33"/>
  <c r="K26" i="30" s="1"/>
  <c r="J7" i="33"/>
  <c r="J26" i="30" s="1"/>
  <c r="I7" i="33"/>
  <c r="I26" i="30" s="1"/>
  <c r="H7" i="33"/>
  <c r="H26" i="30" s="1"/>
  <c r="G7" i="33"/>
  <c r="G26" i="30" s="1"/>
  <c r="F7" i="33"/>
  <c r="F26" i="30" s="1"/>
  <c r="R6" i="33"/>
  <c r="Q6" i="33"/>
  <c r="Q22" i="30" s="1"/>
  <c r="P6" i="33"/>
  <c r="P22" i="30" s="1"/>
  <c r="O6" i="33"/>
  <c r="O22" i="30" s="1"/>
  <c r="N6" i="33"/>
  <c r="N22" i="30" s="1"/>
  <c r="M6" i="33"/>
  <c r="M22" i="30" s="1"/>
  <c r="L6" i="33"/>
  <c r="L22" i="30" s="1"/>
  <c r="K6" i="33"/>
  <c r="K22" i="30" s="1"/>
  <c r="J6" i="33"/>
  <c r="J22" i="30" s="1"/>
  <c r="I6" i="33"/>
  <c r="I22" i="30" s="1"/>
  <c r="H6" i="33"/>
  <c r="H22" i="30" s="1"/>
  <c r="G6" i="33"/>
  <c r="G22" i="30" s="1"/>
  <c r="R5" i="33"/>
  <c r="Q5" i="33"/>
  <c r="Q18" i="30" s="1"/>
  <c r="P5" i="33"/>
  <c r="P18" i="30" s="1"/>
  <c r="O5" i="33"/>
  <c r="O18" i="30" s="1"/>
  <c r="N5" i="33"/>
  <c r="N18" i="30" s="1"/>
  <c r="M5" i="33"/>
  <c r="M18" i="30" s="1"/>
  <c r="L5" i="33"/>
  <c r="L18" i="30" s="1"/>
  <c r="K5" i="33"/>
  <c r="K18" i="30" s="1"/>
  <c r="J5" i="33"/>
  <c r="J18" i="30" s="1"/>
  <c r="I5" i="33"/>
  <c r="I18" i="30" s="1"/>
  <c r="H5" i="33"/>
  <c r="H18" i="30" s="1"/>
  <c r="G5" i="33"/>
  <c r="G18" i="30" s="1"/>
  <c r="F5" i="33"/>
  <c r="F18" i="30" s="1"/>
  <c r="R4" i="33"/>
  <c r="Q4" i="33"/>
  <c r="Q14" i="30" s="1"/>
  <c r="P4" i="33"/>
  <c r="P14" i="30" s="1"/>
  <c r="O4" i="33"/>
  <c r="O14" i="30" s="1"/>
  <c r="N4" i="33"/>
  <c r="N14" i="30" s="1"/>
  <c r="M4" i="33"/>
  <c r="M14" i="30" s="1"/>
  <c r="L4" i="33"/>
  <c r="L14" i="30" s="1"/>
  <c r="K4" i="33"/>
  <c r="K14" i="30" s="1"/>
  <c r="J4" i="33"/>
  <c r="J14" i="30" s="1"/>
  <c r="I4" i="33"/>
  <c r="I14" i="30" s="1"/>
  <c r="H4" i="33"/>
  <c r="H14" i="30" s="1"/>
  <c r="G4" i="33"/>
  <c r="G14" i="30" s="1"/>
  <c r="F4" i="33"/>
  <c r="F14" i="30" s="1"/>
  <c r="R3" i="33"/>
  <c r="Q3" i="33"/>
  <c r="Q10" i="30" s="1"/>
  <c r="P3" i="33"/>
  <c r="P10" i="30" s="1"/>
  <c r="O3" i="33"/>
  <c r="O10" i="30" s="1"/>
  <c r="N3" i="33"/>
  <c r="N10" i="30" s="1"/>
  <c r="M3" i="33"/>
  <c r="M10" i="30" s="1"/>
  <c r="L3" i="33"/>
  <c r="L10" i="30" s="1"/>
  <c r="K3" i="33"/>
  <c r="K10" i="30" s="1"/>
  <c r="J3" i="33"/>
  <c r="J10" i="30" s="1"/>
  <c r="I3" i="33"/>
  <c r="I10" i="30" s="1"/>
  <c r="H3" i="33"/>
  <c r="H10" i="30" s="1"/>
  <c r="G3" i="33"/>
  <c r="G10" i="30" s="1"/>
  <c r="F3" i="33"/>
  <c r="F10" i="30" s="1"/>
  <c r="R1" i="33"/>
  <c r="Q1" i="33"/>
  <c r="P1" i="33"/>
  <c r="O1" i="33"/>
  <c r="N1" i="33"/>
  <c r="M1" i="33"/>
  <c r="L1" i="33"/>
  <c r="K1" i="33"/>
  <c r="J1" i="33"/>
  <c r="I1" i="33"/>
  <c r="H1" i="33"/>
  <c r="G1" i="33"/>
  <c r="F1" i="33"/>
  <c r="AF33" i="30"/>
  <c r="AH45" i="30" s="1" a="1"/>
  <c r="AH45" i="30" s="1"/>
  <c r="AF28" i="30"/>
  <c r="AG45" i="30" s="1" a="1"/>
  <c r="AG45" i="30" s="1"/>
  <c r="AF23" i="30"/>
  <c r="AF45" i="30" s="1" a="1"/>
  <c r="AF45" i="30" s="1"/>
  <c r="AF18" i="30"/>
  <c r="AE45" i="30" s="1" a="1"/>
  <c r="AE45" i="30" s="1"/>
  <c r="AF13" i="30"/>
  <c r="AD45" i="30" s="1" a="1"/>
  <c r="AD45" i="30" s="1"/>
  <c r="AE13" i="30"/>
  <c r="AD44" i="30" s="1" a="1"/>
  <c r="AD44" i="30" s="1"/>
  <c r="AD13" i="30"/>
  <c r="AD43" i="30" s="1" a="1"/>
  <c r="AD43" i="30" s="1"/>
  <c r="AF8" i="30"/>
  <c r="AC45" i="30" s="1" a="1"/>
  <c r="AC45" i="30" s="1"/>
  <c r="AE8" i="30"/>
  <c r="AC44" i="30" s="1" a="1"/>
  <c r="AC44" i="30" s="1"/>
  <c r="AD8" i="30"/>
  <c r="AC43" i="30" s="1" a="1"/>
  <c r="AC43" i="30" s="1"/>
  <c r="G1" i="32"/>
  <c r="F1" i="32"/>
  <c r="M5" i="24"/>
  <c r="M6" i="24"/>
  <c r="F5" i="30"/>
  <c r="G5" i="30"/>
  <c r="H5" i="30"/>
  <c r="I5" i="30"/>
  <c r="J5" i="30"/>
  <c r="K5" i="30"/>
  <c r="L5" i="30"/>
  <c r="M5" i="30"/>
  <c r="N5" i="30"/>
  <c r="O5" i="30"/>
  <c r="P5" i="30"/>
  <c r="Q5" i="30"/>
  <c r="R5" i="30"/>
  <c r="E51" i="30" s="1" a="1"/>
  <c r="E51" i="30" s="1"/>
  <c r="E9" i="30"/>
  <c r="E13" i="30"/>
  <c r="E17" i="30"/>
  <c r="E21" i="30"/>
  <c r="E25" i="30"/>
  <c r="E29" i="30"/>
  <c r="D5" i="30"/>
  <c r="F4" i="30"/>
  <c r="G4" i="30"/>
  <c r="H4" i="30"/>
  <c r="I4" i="30"/>
  <c r="J4" i="30"/>
  <c r="K4" i="30"/>
  <c r="L4" i="30"/>
  <c r="M4" i="30"/>
  <c r="N4" i="30"/>
  <c r="E8" i="30"/>
  <c r="E12" i="30"/>
  <c r="E16" i="30"/>
  <c r="E20" i="30"/>
  <c r="E24" i="30"/>
  <c r="E28" i="30"/>
  <c r="D4" i="30"/>
  <c r="F3" i="30"/>
  <c r="G3" i="30"/>
  <c r="H3" i="30"/>
  <c r="I3" i="30"/>
  <c r="J3" i="30"/>
  <c r="K3" i="30"/>
  <c r="L3" i="30"/>
  <c r="M3" i="30"/>
  <c r="E7" i="30"/>
  <c r="E11" i="30"/>
  <c r="E15" i="30"/>
  <c r="E19" i="30"/>
  <c r="E23" i="30"/>
  <c r="E27" i="30"/>
  <c r="D3" i="30"/>
  <c r="L4" i="24"/>
  <c r="M4" i="24" s="1"/>
  <c r="L3" i="24"/>
  <c r="M3" i="24" s="1"/>
  <c r="M4" i="25"/>
  <c r="M13" i="30" s="1"/>
  <c r="N4" i="25"/>
  <c r="N13" i="30" s="1"/>
  <c r="O4" i="25"/>
  <c r="O13" i="30" s="1"/>
  <c r="P4" i="25"/>
  <c r="P13" i="30" s="1"/>
  <c r="Q4" i="25"/>
  <c r="Q13" i="30" s="1"/>
  <c r="R4" i="25"/>
  <c r="R13" i="30" s="1"/>
  <c r="G51" i="30" s="1" a="1"/>
  <c r="G51" i="30" s="1"/>
  <c r="M5" i="25"/>
  <c r="M17" i="30" s="1"/>
  <c r="N5" i="25"/>
  <c r="N17" i="30" s="1"/>
  <c r="O5" i="25"/>
  <c r="O17" i="30" s="1"/>
  <c r="P5" i="25"/>
  <c r="P17" i="30" s="1"/>
  <c r="Q5" i="25"/>
  <c r="Q17" i="30" s="1"/>
  <c r="R5" i="25"/>
  <c r="R17" i="30" s="1"/>
  <c r="H51" i="30" s="1" a="1"/>
  <c r="H51" i="30" s="1"/>
  <c r="M6" i="25"/>
  <c r="M21" i="30" s="1"/>
  <c r="N6" i="25"/>
  <c r="N21" i="30" s="1"/>
  <c r="O6" i="25"/>
  <c r="O21" i="30" s="1"/>
  <c r="P6" i="25"/>
  <c r="P21" i="30" s="1"/>
  <c r="Q6" i="25"/>
  <c r="Q21" i="30" s="1"/>
  <c r="R6" i="25"/>
  <c r="R21" i="30" s="1"/>
  <c r="I51" i="30" s="1" a="1"/>
  <c r="I51" i="30" s="1"/>
  <c r="M7" i="25"/>
  <c r="M25" i="30" s="1"/>
  <c r="N7" i="25"/>
  <c r="N25" i="30" s="1"/>
  <c r="O7" i="25"/>
  <c r="O25" i="30" s="1"/>
  <c r="P7" i="25"/>
  <c r="P25" i="30" s="1"/>
  <c r="Q7" i="25"/>
  <c r="Q25" i="30" s="1"/>
  <c r="R7" i="25"/>
  <c r="R25" i="30" s="1"/>
  <c r="J51" i="30" s="1" a="1"/>
  <c r="J51" i="30" s="1"/>
  <c r="M8" i="25"/>
  <c r="M29" i="30" s="1"/>
  <c r="N8" i="25"/>
  <c r="N29" i="30" s="1"/>
  <c r="O8" i="25"/>
  <c r="O29" i="30" s="1"/>
  <c r="P8" i="25"/>
  <c r="P29" i="30" s="1"/>
  <c r="Q8" i="25"/>
  <c r="Q29" i="30" s="1"/>
  <c r="R8" i="25"/>
  <c r="R29" i="30" s="1"/>
  <c r="K51" i="30" s="1" a="1"/>
  <c r="K51" i="30" s="1"/>
  <c r="R3" i="25"/>
  <c r="R9" i="30" s="1"/>
  <c r="F51" i="30" s="1" a="1"/>
  <c r="F51" i="30" s="1"/>
  <c r="Q3" i="25"/>
  <c r="Q9" i="30" s="1"/>
  <c r="P3" i="25"/>
  <c r="P9" i="30" s="1"/>
  <c r="O3" i="25"/>
  <c r="O9" i="30" s="1"/>
  <c r="N3" i="25"/>
  <c r="N9" i="30" s="1"/>
  <c r="L4" i="25"/>
  <c r="L13" i="30" s="1"/>
  <c r="M3" i="25"/>
  <c r="M9" i="30" s="1"/>
  <c r="R1" i="25"/>
  <c r="Q1" i="25"/>
  <c r="P1" i="25"/>
  <c r="O1" i="25"/>
  <c r="N1" i="25"/>
  <c r="E10" i="42" l="1"/>
  <c r="AC7" i="30" s="1"/>
  <c r="E10" i="40"/>
  <c r="E10" i="41"/>
  <c r="AC5" i="30" s="1"/>
  <c r="E11" i="37"/>
  <c r="AC4" i="30" s="1"/>
  <c r="E39" i="30" a="1"/>
  <c r="E39" i="30" s="1"/>
  <c r="F49" i="30" a="1"/>
  <c r="F49" i="30" s="1"/>
  <c r="G48" i="30" a="1"/>
  <c r="G48" i="30" s="1"/>
  <c r="K38" i="30" a="1"/>
  <c r="K38" i="30" s="1"/>
  <c r="I38" i="30" a="1"/>
  <c r="I38" i="30" s="1"/>
  <c r="E49" i="30" a="1"/>
  <c r="E49" i="30" s="1"/>
  <c r="F48" i="30" a="1"/>
  <c r="F48" i="30" s="1"/>
  <c r="E48" i="30" a="1"/>
  <c r="E48" i="30" s="1"/>
  <c r="J38" i="30" a="1"/>
  <c r="J38" i="30" s="1"/>
  <c r="F50" i="30" a="1"/>
  <c r="F50" i="30" s="1"/>
  <c r="G49" i="30" a="1"/>
  <c r="G49" i="30" s="1"/>
  <c r="H48" i="30" a="1"/>
  <c r="H48" i="30" s="1"/>
  <c r="I48" i="30" a="1"/>
  <c r="I48" i="30" s="1"/>
  <c r="E46" i="30" a="1"/>
  <c r="E46" i="30" s="1"/>
  <c r="H38" i="30" a="1"/>
  <c r="H38" i="30" s="1"/>
  <c r="E47" i="30" a="1"/>
  <c r="E47" i="30" s="1"/>
  <c r="G50" i="30" a="1"/>
  <c r="G50" i="30" s="1"/>
  <c r="H49" i="30" a="1"/>
  <c r="H49" i="30" s="1"/>
  <c r="I49" i="30" a="1"/>
  <c r="I49" i="30" s="1"/>
  <c r="J48" i="30" a="1"/>
  <c r="J48" i="30" s="1"/>
  <c r="E45" i="30" a="1"/>
  <c r="E45" i="30" s="1"/>
  <c r="H50" i="30" a="1"/>
  <c r="H50" i="30" s="1"/>
  <c r="I50" i="30" a="1"/>
  <c r="I50" i="30" s="1"/>
  <c r="J49" i="30" a="1"/>
  <c r="J49" i="30" s="1"/>
  <c r="K48" i="30" a="1"/>
  <c r="K48" i="30" s="1"/>
  <c r="E44" i="30" a="1"/>
  <c r="E44" i="30" s="1"/>
  <c r="J50" i="30" a="1"/>
  <c r="J50" i="30" s="1"/>
  <c r="K49" i="30" a="1"/>
  <c r="K49" i="30" s="1"/>
  <c r="E43" i="30" a="1"/>
  <c r="E43" i="30" s="1"/>
  <c r="K50" i="30" a="1"/>
  <c r="K50" i="30" s="1"/>
  <c r="E42" i="30" a="1"/>
  <c r="E42" i="30" s="1"/>
  <c r="E41" i="30" a="1"/>
  <c r="E41" i="30" s="1"/>
  <c r="E40" i="30" a="1"/>
  <c r="E40" i="30" s="1"/>
  <c r="E37" i="30" a="1"/>
  <c r="E37" i="30" s="1"/>
  <c r="M37" i="30" s="1"/>
  <c r="E50" i="30" a="1"/>
  <c r="E50" i="30" s="1"/>
  <c r="F11" i="32"/>
  <c r="G11" i="32"/>
  <c r="G38" i="30" a="1"/>
  <c r="G38" i="30" s="1"/>
  <c r="F38" i="30" a="1"/>
  <c r="F38" i="30" s="1"/>
  <c r="Q11" i="33"/>
  <c r="M11" i="33"/>
  <c r="L11" i="33"/>
  <c r="O11" i="33"/>
  <c r="I11" i="33"/>
  <c r="G11" i="33"/>
  <c r="J11" i="33"/>
  <c r="K11" i="33"/>
  <c r="N11" i="33"/>
  <c r="P11" i="33"/>
  <c r="F11" i="33"/>
  <c r="R10" i="33"/>
  <c r="H11" i="33"/>
  <c r="H11" i="32"/>
  <c r="N4" i="28"/>
  <c r="N12" i="30" s="1"/>
  <c r="G47" i="30" s="1" a="1"/>
  <c r="G47" i="30" s="1"/>
  <c r="N5" i="28"/>
  <c r="N16" i="30" s="1"/>
  <c r="H47" i="30" s="1" a="1"/>
  <c r="H47" i="30" s="1"/>
  <c r="N6" i="28"/>
  <c r="N20" i="30" s="1"/>
  <c r="I47" i="30" s="1" a="1"/>
  <c r="I47" i="30" s="1"/>
  <c r="N7" i="28"/>
  <c r="N24" i="30" s="1"/>
  <c r="J47" i="30" s="1" a="1"/>
  <c r="J47" i="30" s="1"/>
  <c r="N8" i="28"/>
  <c r="N28" i="30" s="1"/>
  <c r="K47" i="30" s="1" a="1"/>
  <c r="K47" i="30" s="1"/>
  <c r="N3" i="28"/>
  <c r="N8" i="30" s="1"/>
  <c r="F47" i="30" s="1" a="1"/>
  <c r="F47" i="30" s="1"/>
  <c r="N1" i="28"/>
  <c r="E11" i="32" l="1"/>
  <c r="AC3" i="30" s="1"/>
  <c r="AB42" i="30" s="1" a="1"/>
  <c r="AB42" i="30" s="1"/>
  <c r="E11" i="33"/>
  <c r="E6" i="30" s="1"/>
  <c r="N11" i="28"/>
  <c r="M28" i="30"/>
  <c r="L8" i="28"/>
  <c r="L28" i="30" s="1"/>
  <c r="K8" i="28"/>
  <c r="K28" i="30" s="1"/>
  <c r="J8" i="28"/>
  <c r="J28" i="30" s="1"/>
  <c r="I8" i="28"/>
  <c r="I28" i="30" s="1"/>
  <c r="H8" i="28"/>
  <c r="H28" i="30" s="1"/>
  <c r="G8" i="28"/>
  <c r="G28" i="30" s="1"/>
  <c r="F28" i="30"/>
  <c r="M24" i="30"/>
  <c r="L7" i="28"/>
  <c r="L24" i="30" s="1"/>
  <c r="K7" i="28"/>
  <c r="K24" i="30" s="1"/>
  <c r="J7" i="28"/>
  <c r="J24" i="30" s="1"/>
  <c r="I7" i="28"/>
  <c r="I24" i="30" s="1"/>
  <c r="H7" i="28"/>
  <c r="H24" i="30" s="1"/>
  <c r="G7" i="28"/>
  <c r="G24" i="30" s="1"/>
  <c r="F24" i="30"/>
  <c r="M20" i="30"/>
  <c r="L6" i="28"/>
  <c r="L20" i="30" s="1"/>
  <c r="K6" i="28"/>
  <c r="K20" i="30" s="1"/>
  <c r="J6" i="28"/>
  <c r="J20" i="30" s="1"/>
  <c r="I6" i="28"/>
  <c r="I20" i="30" s="1"/>
  <c r="H6" i="28"/>
  <c r="H20" i="30" s="1"/>
  <c r="G6" i="28"/>
  <c r="G20" i="30" s="1"/>
  <c r="F20" i="30"/>
  <c r="M16" i="30"/>
  <c r="L5" i="28"/>
  <c r="L16" i="30" s="1"/>
  <c r="K5" i="28"/>
  <c r="K16" i="30" s="1"/>
  <c r="J5" i="28"/>
  <c r="J16" i="30" s="1"/>
  <c r="I5" i="28"/>
  <c r="I16" i="30" s="1"/>
  <c r="H5" i="28"/>
  <c r="H16" i="30" s="1"/>
  <c r="G5" i="28"/>
  <c r="G16" i="30" s="1"/>
  <c r="F16" i="30"/>
  <c r="M12" i="30"/>
  <c r="L4" i="28"/>
  <c r="L12" i="30" s="1"/>
  <c r="K4" i="28"/>
  <c r="K12" i="30" s="1"/>
  <c r="J4" i="28"/>
  <c r="J12" i="30" s="1"/>
  <c r="I4" i="28"/>
  <c r="I12" i="30" s="1"/>
  <c r="H4" i="28"/>
  <c r="H12" i="30" s="1"/>
  <c r="G4" i="28"/>
  <c r="G12" i="30" s="1"/>
  <c r="F12" i="30"/>
  <c r="M8" i="30"/>
  <c r="L3" i="28"/>
  <c r="L8" i="30" s="1"/>
  <c r="K3" i="28"/>
  <c r="K8" i="30" s="1"/>
  <c r="J3" i="28"/>
  <c r="J8" i="30" s="1"/>
  <c r="I3" i="28"/>
  <c r="I8" i="30" s="1"/>
  <c r="H3" i="28"/>
  <c r="H8" i="30" s="1"/>
  <c r="G3" i="28"/>
  <c r="G8" i="30" s="1"/>
  <c r="F8" i="30"/>
  <c r="L1" i="28"/>
  <c r="K1" i="28"/>
  <c r="J1" i="28"/>
  <c r="I1" i="28"/>
  <c r="H1" i="28"/>
  <c r="G1" i="28"/>
  <c r="M1" i="27"/>
  <c r="L1" i="27"/>
  <c r="K1" i="27"/>
  <c r="J1" i="27"/>
  <c r="I1" i="27"/>
  <c r="H1" i="27"/>
  <c r="G1" i="27"/>
  <c r="G11" i="28" l="1"/>
  <c r="I11" i="28"/>
  <c r="J11" i="28"/>
  <c r="F11" i="28"/>
  <c r="H11" i="28"/>
  <c r="K11" i="28"/>
  <c r="L11" i="28"/>
  <c r="M11" i="28"/>
  <c r="M3" i="27"/>
  <c r="M7" i="30" s="1"/>
  <c r="F46" i="30" s="1" a="1"/>
  <c r="F46" i="30" s="1"/>
  <c r="J3" i="27"/>
  <c r="J7" i="30" s="1"/>
  <c r="I3" i="27"/>
  <c r="I7" i="30" s="1"/>
  <c r="H3" i="27"/>
  <c r="H7" i="30" s="1"/>
  <c r="G3" i="27"/>
  <c r="G7" i="30" s="1"/>
  <c r="M8" i="27"/>
  <c r="M27" i="30" s="1"/>
  <c r="K46" i="30" s="1" a="1"/>
  <c r="K46" i="30" s="1"/>
  <c r="L8" i="27"/>
  <c r="L27" i="30" s="1"/>
  <c r="K8" i="27"/>
  <c r="K27" i="30" s="1"/>
  <c r="J8" i="27"/>
  <c r="J27" i="30" s="1"/>
  <c r="I8" i="27"/>
  <c r="I27" i="30" s="1"/>
  <c r="H8" i="27"/>
  <c r="H27" i="30" s="1"/>
  <c r="G8" i="27"/>
  <c r="G27" i="30" s="1"/>
  <c r="F27" i="30"/>
  <c r="M7" i="27"/>
  <c r="M23" i="30" s="1"/>
  <c r="J46" i="30" s="1" a="1"/>
  <c r="J46" i="30" s="1"/>
  <c r="L7" i="27"/>
  <c r="L23" i="30" s="1"/>
  <c r="K7" i="27"/>
  <c r="K23" i="30" s="1"/>
  <c r="J7" i="27"/>
  <c r="J23" i="30" s="1"/>
  <c r="I7" i="27"/>
  <c r="I23" i="30" s="1"/>
  <c r="H7" i="27"/>
  <c r="H23" i="30" s="1"/>
  <c r="G7" i="27"/>
  <c r="G23" i="30" s="1"/>
  <c r="F23" i="30"/>
  <c r="M6" i="27"/>
  <c r="M19" i="30" s="1"/>
  <c r="I46" i="30" s="1" a="1"/>
  <c r="I46" i="30" s="1"/>
  <c r="L6" i="27"/>
  <c r="L19" i="30" s="1"/>
  <c r="K6" i="27"/>
  <c r="K19" i="30" s="1"/>
  <c r="J6" i="27"/>
  <c r="J19" i="30" s="1"/>
  <c r="I6" i="27"/>
  <c r="I19" i="30" s="1"/>
  <c r="H6" i="27"/>
  <c r="H19" i="30" s="1"/>
  <c r="G6" i="27"/>
  <c r="G19" i="30" s="1"/>
  <c r="F19" i="30"/>
  <c r="M5" i="27"/>
  <c r="M15" i="30" s="1"/>
  <c r="H46" i="30" s="1" a="1"/>
  <c r="H46" i="30" s="1"/>
  <c r="L5" i="27"/>
  <c r="L15" i="30" s="1"/>
  <c r="K5" i="27"/>
  <c r="K15" i="30" s="1"/>
  <c r="J5" i="27"/>
  <c r="J15" i="30" s="1"/>
  <c r="I5" i="27"/>
  <c r="I15" i="30" s="1"/>
  <c r="H5" i="27"/>
  <c r="H15" i="30" s="1"/>
  <c r="G5" i="27"/>
  <c r="G15" i="30" s="1"/>
  <c r="F15" i="30"/>
  <c r="M4" i="27"/>
  <c r="M11" i="30" s="1"/>
  <c r="G46" i="30" s="1" a="1"/>
  <c r="G46" i="30" s="1"/>
  <c r="L4" i="27"/>
  <c r="L11" i="30" s="1"/>
  <c r="G45" i="30" s="1" a="1"/>
  <c r="G45" i="30" s="1"/>
  <c r="K4" i="27"/>
  <c r="K11" i="30" s="1"/>
  <c r="J4" i="27"/>
  <c r="J11" i="30" s="1"/>
  <c r="I4" i="27"/>
  <c r="I11" i="30" s="1"/>
  <c r="H4" i="27"/>
  <c r="H11" i="30" s="1"/>
  <c r="G11" i="30"/>
  <c r="F11" i="30"/>
  <c r="L3" i="27"/>
  <c r="L7" i="30" s="1"/>
  <c r="K3" i="27"/>
  <c r="K7" i="30" s="1"/>
  <c r="F4" i="25"/>
  <c r="F13" i="30" s="1"/>
  <c r="G4" i="25"/>
  <c r="G13" i="30" s="1"/>
  <c r="H4" i="25"/>
  <c r="H13" i="30" s="1"/>
  <c r="I4" i="25"/>
  <c r="I13" i="30" s="1"/>
  <c r="J4" i="25"/>
  <c r="J13" i="30" s="1"/>
  <c r="K4" i="25"/>
  <c r="K13" i="30" s="1"/>
  <c r="F5" i="25"/>
  <c r="F17" i="30" s="1"/>
  <c r="G5" i="25"/>
  <c r="G17" i="30" s="1"/>
  <c r="H5" i="25"/>
  <c r="H17" i="30" s="1"/>
  <c r="I5" i="25"/>
  <c r="I17" i="30" s="1"/>
  <c r="J5" i="25"/>
  <c r="J17" i="30" s="1"/>
  <c r="K5" i="25"/>
  <c r="K17" i="30" s="1"/>
  <c r="L5" i="25"/>
  <c r="L17" i="30" s="1"/>
  <c r="F6" i="25"/>
  <c r="F21" i="30" s="1"/>
  <c r="G6" i="25"/>
  <c r="G21" i="30" s="1"/>
  <c r="H6" i="25"/>
  <c r="H21" i="30" s="1"/>
  <c r="I21" i="30"/>
  <c r="J6" i="25"/>
  <c r="J21" i="30" s="1"/>
  <c r="K6" i="25"/>
  <c r="K21" i="30" s="1"/>
  <c r="L6" i="25"/>
  <c r="L21" i="30" s="1"/>
  <c r="F7" i="25"/>
  <c r="F25" i="30" s="1"/>
  <c r="G7" i="25"/>
  <c r="G25" i="30" s="1"/>
  <c r="H7" i="25"/>
  <c r="H25" i="30" s="1"/>
  <c r="I7" i="25"/>
  <c r="I25" i="30" s="1"/>
  <c r="J7" i="25"/>
  <c r="J25" i="30" s="1"/>
  <c r="K7" i="25"/>
  <c r="K25" i="30" s="1"/>
  <c r="L7" i="25"/>
  <c r="L25" i="30" s="1"/>
  <c r="F8" i="25"/>
  <c r="F29" i="30" s="1"/>
  <c r="G8" i="25"/>
  <c r="G29" i="30" s="1"/>
  <c r="H8" i="25"/>
  <c r="H29" i="30" s="1"/>
  <c r="I8" i="25"/>
  <c r="I29" i="30" s="1"/>
  <c r="J8" i="25"/>
  <c r="J29" i="30" s="1"/>
  <c r="K8" i="25"/>
  <c r="K29" i="30" s="1"/>
  <c r="L8" i="25"/>
  <c r="L29" i="30" s="1"/>
  <c r="L3" i="25"/>
  <c r="L9" i="30" s="1"/>
  <c r="K3" i="25"/>
  <c r="K9" i="30" s="1"/>
  <c r="J3" i="25"/>
  <c r="J9" i="30" s="1"/>
  <c r="I3" i="25"/>
  <c r="I9" i="30" s="1"/>
  <c r="H3" i="25"/>
  <c r="H9" i="30" s="1"/>
  <c r="G3" i="25"/>
  <c r="G9" i="30" s="1"/>
  <c r="K1" i="25"/>
  <c r="L1" i="25"/>
  <c r="M1" i="25"/>
  <c r="J1" i="25"/>
  <c r="I1" i="25"/>
  <c r="H1" i="25"/>
  <c r="G1" i="25"/>
  <c r="F1" i="25"/>
  <c r="I41" i="30" l="1" a="1"/>
  <c r="I41" i="30" s="1"/>
  <c r="E11" i="28"/>
  <c r="E4" i="30" s="1"/>
  <c r="K44" i="30" a="1"/>
  <c r="K44" i="30" s="1"/>
  <c r="F45" i="30" a="1"/>
  <c r="F45" i="30" s="1"/>
  <c r="F44" i="30" a="1"/>
  <c r="F44" i="30" s="1"/>
  <c r="J43" i="30" a="1"/>
  <c r="J43" i="30" s="1"/>
  <c r="G41" i="30" a="1"/>
  <c r="G41" i="30" s="1"/>
  <c r="G40" i="30" a="1"/>
  <c r="G40" i="30" s="1"/>
  <c r="H45" i="30" a="1"/>
  <c r="H45" i="30" s="1"/>
  <c r="K45" i="30" a="1"/>
  <c r="K45" i="30" s="1"/>
  <c r="J40" i="30" a="1"/>
  <c r="J40" i="30" s="1"/>
  <c r="I40" i="30" a="1"/>
  <c r="I40" i="30" s="1"/>
  <c r="F42" i="30" a="1"/>
  <c r="F42" i="30" s="1"/>
  <c r="J44" i="30" a="1"/>
  <c r="J44" i="30" s="1"/>
  <c r="I39" i="30" a="1"/>
  <c r="I39" i="30" s="1"/>
  <c r="J42" i="30" a="1"/>
  <c r="J42" i="30" s="1"/>
  <c r="G44" i="30" a="1"/>
  <c r="G44" i="30" s="1"/>
  <c r="F40" i="30" a="1"/>
  <c r="F40" i="30" s="1"/>
  <c r="G39" i="30" a="1"/>
  <c r="G39" i="30" s="1"/>
  <c r="H44" i="30" a="1"/>
  <c r="H44" i="30" s="1"/>
  <c r="J41" i="30" a="1"/>
  <c r="J41" i="30" s="1"/>
  <c r="H43" i="30" a="1"/>
  <c r="H43" i="30" s="1"/>
  <c r="I42" i="30" a="1"/>
  <c r="I42" i="30" s="1"/>
  <c r="H42" i="30" a="1"/>
  <c r="H42" i="30" s="1"/>
  <c r="J39" i="30" a="1"/>
  <c r="J39" i="30" s="1"/>
  <c r="H41" i="30" a="1"/>
  <c r="H41" i="30" s="1"/>
  <c r="K43" i="30" a="1"/>
  <c r="K43" i="30" s="1"/>
  <c r="I45" i="30" a="1"/>
  <c r="I45" i="30" s="1"/>
  <c r="H40" i="30" a="1"/>
  <c r="H40" i="30" s="1"/>
  <c r="F43" i="30" a="1"/>
  <c r="F43" i="30" s="1"/>
  <c r="K42" i="30" a="1"/>
  <c r="K42" i="30" s="1"/>
  <c r="H39" i="30" a="1"/>
  <c r="H39" i="30" s="1"/>
  <c r="K41" i="30" a="1"/>
  <c r="K41" i="30" s="1"/>
  <c r="I43" i="30" a="1"/>
  <c r="I43" i="30" s="1"/>
  <c r="K40" i="30" a="1"/>
  <c r="K40" i="30" s="1"/>
  <c r="G43" i="30" a="1"/>
  <c r="G43" i="30" s="1"/>
  <c r="I44" i="30" a="1"/>
  <c r="I44" i="30" s="1"/>
  <c r="K39" i="30" a="1"/>
  <c r="K39" i="30" s="1"/>
  <c r="G42" i="30" a="1"/>
  <c r="G42" i="30" s="1"/>
  <c r="F41" i="30" a="1"/>
  <c r="F41" i="30" s="1"/>
  <c r="J45" i="30" a="1"/>
  <c r="J45" i="30" s="1"/>
  <c r="F7" i="30"/>
  <c r="F9" i="30"/>
  <c r="P11" i="25"/>
  <c r="Q11" i="25"/>
  <c r="N11" i="25"/>
  <c r="R11" i="25"/>
  <c r="O11" i="25"/>
  <c r="K11" i="25"/>
  <c r="L11" i="25"/>
  <c r="G11" i="25"/>
  <c r="I11" i="25"/>
  <c r="H11" i="25"/>
  <c r="J11" i="25"/>
  <c r="M11" i="25"/>
  <c r="F11" i="25"/>
  <c r="J11" i="27"/>
  <c r="K11" i="27"/>
  <c r="L11" i="27"/>
  <c r="M11" i="27"/>
  <c r="F11" i="27"/>
  <c r="I11" i="27"/>
  <c r="G11" i="27"/>
  <c r="H11" i="27"/>
  <c r="E11" i="27" l="1"/>
  <c r="E3" i="30" s="1"/>
  <c r="E11" i="25"/>
  <c r="E5" i="30" s="1"/>
  <c r="F39" i="30" a="1"/>
  <c r="F39" i="30" s="1"/>
  <c r="E38" i="30" l="1" a="1"/>
  <c r="E38" i="30" s="1"/>
  <c r="E33" i="30" l="1"/>
  <c r="J33" i="30"/>
  <c r="K33" i="30"/>
  <c r="H33" i="30"/>
  <c r="I33" i="30"/>
  <c r="G33" i="30"/>
  <c r="F33"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<sst xmlns="http://schemas.openxmlformats.org/spreadsheetml/2006/main" count="16518" uniqueCount="831">
  <si>
    <t>Country</t>
  </si>
  <si>
    <t>Germany</t>
  </si>
  <si>
    <t>Italy</t>
  </si>
  <si>
    <t>Portugal</t>
  </si>
  <si>
    <t>Spain</t>
  </si>
  <si>
    <t>Full time farmer ?</t>
  </si>
  <si>
    <t>Yes</t>
  </si>
  <si>
    <t>No</t>
  </si>
  <si>
    <t>organic farming</t>
  </si>
  <si>
    <t>other quality label</t>
  </si>
  <si>
    <t>other environmental label</t>
  </si>
  <si>
    <t>Name of the label</t>
  </si>
  <si>
    <t>None</t>
  </si>
  <si>
    <t>Yes, in IPM</t>
  </si>
  <si>
    <t>Yes, in Organic</t>
  </si>
  <si>
    <t>Never</t>
  </si>
  <si>
    <t>Sometimes</t>
  </si>
  <si>
    <t>Always</t>
  </si>
  <si>
    <t>Clay</t>
  </si>
  <si>
    <t>Clay loam</t>
  </si>
  <si>
    <t>Loam</t>
  </si>
  <si>
    <t>Silty loam</t>
  </si>
  <si>
    <t>Sand</t>
  </si>
  <si>
    <t>Sandy loam</t>
  </si>
  <si>
    <t>Silt</t>
  </si>
  <si>
    <t>&lt; 30 cm</t>
  </si>
  <si>
    <t>30 - 60 cm</t>
  </si>
  <si>
    <t>60 - 90 cm</t>
  </si>
  <si>
    <t>&gt; 90 cm</t>
  </si>
  <si>
    <t>Not at all true</t>
  </si>
  <si>
    <t>Not really true</t>
  </si>
  <si>
    <t>Intermediate</t>
  </si>
  <si>
    <t>Rather true</t>
  </si>
  <si>
    <t>Fully true</t>
  </si>
  <si>
    <t>NA - Don't know</t>
  </si>
  <si>
    <t>IPM is a way to fulfil regulations</t>
  </si>
  <si>
    <t>IPM is a way to reduce unnecessary costs</t>
  </si>
  <si>
    <t>IPM is a way to improve the control of pests</t>
  </si>
  <si>
    <t>IPM is a way to reduce pesticide use</t>
  </si>
  <si>
    <t>IPM is a way to improve soil health</t>
  </si>
  <si>
    <t>IPM is a way to protect my own health</t>
  </si>
  <si>
    <t>IPM is a way to protect the health of my family</t>
  </si>
  <si>
    <t>IPM is a way to protect the health of my neighbours</t>
  </si>
  <si>
    <t>IPM is a way to increase the added value of my products</t>
  </si>
  <si>
    <t>IPM is a way to reduce environmental impacts</t>
  </si>
  <si>
    <t>IPM is a way to protect biodiversity</t>
  </si>
  <si>
    <t>Most of my acquaintances expect me to limit the use of crop protection products to a minimum.</t>
  </si>
  <si>
    <t>Most farmers in my circle of acquaintances limit the use of crop protection products to a minimum</t>
  </si>
  <si>
    <t>Not at all important</t>
  </si>
  <si>
    <t>Not really important</t>
  </si>
  <si>
    <t>Rather important</t>
  </si>
  <si>
    <t>Very important</t>
  </si>
  <si>
    <t>High yields</t>
  </si>
  <si>
    <t>High product quality</t>
  </si>
  <si>
    <t>An income as high as possible.</t>
  </si>
  <si>
    <t>Maintaining agricultural traditions</t>
  </si>
  <si>
    <t>Protecting the environment and natural resources</t>
  </si>
  <si>
    <t>Freedom in my choices</t>
  </si>
  <si>
    <t>As little administrative effort as possible</t>
  </si>
  <si>
    <t>Reducing my workload</t>
  </si>
  <si>
    <t>Not compromising my health</t>
  </si>
  <si>
    <t>Meeting the demands of society</t>
  </si>
  <si>
    <t>Meeting the demands of clients/consumers</t>
  </si>
  <si>
    <t>Fungicides - Confined spraying</t>
  </si>
  <si>
    <t>Fungicides - Single-sided spraying</t>
  </si>
  <si>
    <t>Herbicides - Precision sprayer with automatic detection of weeds</t>
  </si>
  <si>
    <t>Insecticides - Face-by-face spraying</t>
  </si>
  <si>
    <t>Insecticides - Confined spraying</t>
  </si>
  <si>
    <t>Insecticides - Single-sided spraying</t>
  </si>
  <si>
    <t>I do not have the time nor the resources to monitor after treatment</t>
  </si>
  <si>
    <t>I fully implement all the principles of IPM for weed management</t>
  </si>
  <si>
    <t>I fully implement all the principles of IPM for pest management (insect pests and other pests)</t>
  </si>
  <si>
    <t>Rather poorer control</t>
  </si>
  <si>
    <t>Similar control</t>
  </si>
  <si>
    <t>Rather better control</t>
  </si>
  <si>
    <t>Better control</t>
  </si>
  <si>
    <t>Lower</t>
  </si>
  <si>
    <t>Rather lower</t>
  </si>
  <si>
    <t>Similar</t>
  </si>
  <si>
    <t>Rather higher</t>
  </si>
  <si>
    <t>Higher</t>
  </si>
  <si>
    <t>Overall, are you satisfied by your current pest management strategy?</t>
  </si>
  <si>
    <t>Not at all satisfied</t>
  </si>
  <si>
    <t>Rather not satisfied</t>
  </si>
  <si>
    <t>Rather satisfied</t>
  </si>
  <si>
    <t>Very satisfied</t>
  </si>
  <si>
    <t>Vineyards</t>
  </si>
  <si>
    <t>Orchards</t>
  </si>
  <si>
    <t>no</t>
  </si>
  <si>
    <t>Yes, in IPM + Yes, in Organic</t>
  </si>
  <si>
    <t>43:33</t>
  </si>
  <si>
    <t>53:37</t>
  </si>
  <si>
    <t>30:50</t>
  </si>
  <si>
    <t>16:07</t>
  </si>
  <si>
    <t>24:18</t>
  </si>
  <si>
    <t>15:06</t>
  </si>
  <si>
    <t>Sand + Silt</t>
  </si>
  <si>
    <t>24:06</t>
  </si>
  <si>
    <t>NO</t>
  </si>
  <si>
    <t>Acogido D.O Ribeiro</t>
  </si>
  <si>
    <t>YES</t>
  </si>
  <si>
    <t>01:12:18</t>
  </si>
  <si>
    <t>Acogido DO Ribeiro</t>
  </si>
  <si>
    <t>29:47</t>
  </si>
  <si>
    <t>DO Ribeiro</t>
  </si>
  <si>
    <t>32:37</t>
  </si>
  <si>
    <t>ES14VI0004</t>
  </si>
  <si>
    <t>28:18</t>
  </si>
  <si>
    <t>ES14VI0012</t>
  </si>
  <si>
    <t>47:01</t>
  </si>
  <si>
    <t>PRODI (Integrated production)</t>
  </si>
  <si>
    <t>01:47:18</t>
  </si>
  <si>
    <t>organic farming + other quality label</t>
  </si>
  <si>
    <t>Plano de Sustentabilidade dos Vinhos do Alentejo</t>
  </si>
  <si>
    <t>31:59</t>
  </si>
  <si>
    <t>Produção Sustentável - Vinhos do Alentejo</t>
  </si>
  <si>
    <t>58:26</t>
  </si>
  <si>
    <t>22:52</t>
  </si>
  <si>
    <t>Loam + Sandy loam</t>
  </si>
  <si>
    <t>25:12</t>
  </si>
  <si>
    <t>organic farming + other quality label + other environmental label</t>
  </si>
  <si>
    <t>22000 and Integrated Production and Bio and Wine</t>
  </si>
  <si>
    <t>24:28</t>
  </si>
  <si>
    <t>other quality label + other environmental label</t>
  </si>
  <si>
    <t>ISO 14001, ISO 9001 and Sustainable Production (PSVA)</t>
  </si>
  <si>
    <t>Clay loam + Loam</t>
  </si>
  <si>
    <t>21:27</t>
  </si>
  <si>
    <t>Integrated Production</t>
  </si>
  <si>
    <t>15:31</t>
  </si>
  <si>
    <t>ES14VI0006</t>
  </si>
  <si>
    <t>ES14VI0005</t>
  </si>
  <si>
    <t>ES14VI0001</t>
  </si>
  <si>
    <t>ES14VI0003</t>
  </si>
  <si>
    <t>ES14VI0008</t>
  </si>
  <si>
    <t>ES14VI0007</t>
  </si>
  <si>
    <t>ES14VI0009</t>
  </si>
  <si>
    <t>PT7VI0001</t>
  </si>
  <si>
    <t>PT7VI0011</t>
  </si>
  <si>
    <t>PT7VI0008</t>
  </si>
  <si>
    <t>PT7VI0013</t>
  </si>
  <si>
    <t>PT7VI0002</t>
  </si>
  <si>
    <t>PT7VI0012</t>
  </si>
  <si>
    <t>PT7VI0007</t>
  </si>
  <si>
    <t>PT7VI0003</t>
  </si>
  <si>
    <t>Partner</t>
  </si>
  <si>
    <t>FEUGA</t>
  </si>
  <si>
    <t>CONSULAI</t>
  </si>
  <si>
    <t/>
  </si>
  <si>
    <t>Change the cropping system, including the crop rotation</t>
  </si>
  <si>
    <t>Use novel crop protection measures</t>
  </si>
  <si>
    <t>I work fields with fewer pest problems first and leave the problem fields until later to avoid spread</t>
  </si>
  <si>
    <t>I only focus on avoiding the spread of grass weeds</t>
  </si>
  <si>
    <t>50:40</t>
  </si>
  <si>
    <t>Denmark</t>
  </si>
  <si>
    <t>VELAS</t>
  </si>
  <si>
    <t>DK12AF0002</t>
  </si>
  <si>
    <t>Rather ready to take risk</t>
  </si>
  <si>
    <t>Fully ready to take risk</t>
  </si>
  <si>
    <t>01:29:43</t>
  </si>
  <si>
    <t>DK12AF0008</t>
  </si>
  <si>
    <t>DK12AF0007</t>
  </si>
  <si>
    <t>01:33:03</t>
  </si>
  <si>
    <t>United Kingdom</t>
  </si>
  <si>
    <t>JHI</t>
  </si>
  <si>
    <t>UK6AF0001</t>
  </si>
  <si>
    <t>SQC, Safe Haven.</t>
  </si>
  <si>
    <t>Clay loam + Sandy loam</t>
  </si>
  <si>
    <t>49:39</t>
  </si>
  <si>
    <t>DK12AF0006</t>
  </si>
  <si>
    <t>43:31</t>
  </si>
  <si>
    <t>DK12AF0010</t>
  </si>
  <si>
    <t>44:48</t>
  </si>
  <si>
    <t>DK12AF0001</t>
  </si>
  <si>
    <t>Clay + Clay loam</t>
  </si>
  <si>
    <t>01:51:33</t>
  </si>
  <si>
    <t>Slugs</t>
  </si>
  <si>
    <t>44:02</t>
  </si>
  <si>
    <t>DK12AF0004</t>
  </si>
  <si>
    <t>24:29</t>
  </si>
  <si>
    <t>DK12AF0003</t>
  </si>
  <si>
    <t>29:38</t>
  </si>
  <si>
    <t>DK12AF0005</t>
  </si>
  <si>
    <t>01:21:15</t>
  </si>
  <si>
    <t>DK12AF0009</t>
  </si>
  <si>
    <t>02:08:43</t>
  </si>
  <si>
    <t>JKI</t>
  </si>
  <si>
    <t>DE17AF0001</t>
  </si>
  <si>
    <t>yes</t>
  </si>
  <si>
    <t>DLG Nachhaltigkeit Weizen</t>
  </si>
  <si>
    <t>o</t>
  </si>
  <si>
    <t>01:58:21</t>
  </si>
  <si>
    <t>DE17AF0002</t>
  </si>
  <si>
    <t>QS</t>
  </si>
  <si>
    <t>02:07:56</t>
  </si>
  <si>
    <t>DE17AF0003</t>
  </si>
  <si>
    <t>04:50:33</t>
  </si>
  <si>
    <t>SSSA</t>
  </si>
  <si>
    <t>IT9AF0001</t>
  </si>
  <si>
    <t>Clay loam + Silty loam</t>
  </si>
  <si>
    <t>06:14:48</t>
  </si>
  <si>
    <t>IT9AF0002</t>
  </si>
  <si>
    <t>Clay loam + Sand</t>
  </si>
  <si>
    <t>IT9AF0003</t>
  </si>
  <si>
    <t>Silty loam + Sandy loam</t>
  </si>
  <si>
    <t>53:52</t>
  </si>
  <si>
    <t>01:04:43</t>
  </si>
  <si>
    <t>IT9AF0004</t>
  </si>
  <si>
    <t>01:56:48</t>
  </si>
  <si>
    <t>DE17AF0004</t>
  </si>
  <si>
    <t>03:07:11</t>
  </si>
  <si>
    <t>IT9AF0005</t>
  </si>
  <si>
    <t>35:14</t>
  </si>
  <si>
    <t>DE17AF0005</t>
  </si>
  <si>
    <t>25:56</t>
  </si>
  <si>
    <t>DE17AF0006</t>
  </si>
  <si>
    <t>28:31</t>
  </si>
  <si>
    <t>IT9AF0006</t>
  </si>
  <si>
    <t>01:34:28</t>
  </si>
  <si>
    <t>IT9AF0007</t>
  </si>
  <si>
    <t>01:25:03</t>
  </si>
  <si>
    <t>IT9AF0009</t>
  </si>
  <si>
    <t>01:49:44</t>
  </si>
  <si>
    <t>DE17AF0007</t>
  </si>
  <si>
    <t>EMAS, QS, QM</t>
  </si>
  <si>
    <t>30:57</t>
  </si>
  <si>
    <t>5 (horticulture)</t>
  </si>
  <si>
    <t>01:21:45</t>
  </si>
  <si>
    <t>IT9AF0010</t>
  </si>
  <si>
    <t>Organic farming certifier; Ecor</t>
  </si>
  <si>
    <t>49:56</t>
  </si>
  <si>
    <t>IT9AF0011</t>
  </si>
  <si>
    <t>forest</t>
  </si>
  <si>
    <t>01:14:26</t>
  </si>
  <si>
    <t>IT9AF0012</t>
  </si>
  <si>
    <t>22:51</t>
  </si>
  <si>
    <t>IT9AF0013</t>
  </si>
  <si>
    <t>59:38</t>
  </si>
  <si>
    <t>IT9AF0014</t>
  </si>
  <si>
    <t>35:16</t>
  </si>
  <si>
    <t>IT9AF0015</t>
  </si>
  <si>
    <t>IT BIO 005 BIOS</t>
  </si>
  <si>
    <t>19:55</t>
  </si>
  <si>
    <t>IT9AF0017</t>
  </si>
  <si>
    <t>01:21:41</t>
  </si>
  <si>
    <t>DL</t>
  </si>
  <si>
    <t>DK11AF0012</t>
  </si>
  <si>
    <t>Loam + Sandy clay</t>
  </si>
  <si>
    <t>IPM is a way to access specific markets</t>
  </si>
  <si>
    <t>28:01</t>
  </si>
  <si>
    <t>Belgium</t>
  </si>
  <si>
    <t>INAGRO</t>
  </si>
  <si>
    <t>BE4GH0004</t>
  </si>
  <si>
    <t>trayveld 1</t>
  </si>
  <si>
    <t>aardbei: tomabel/ framboos en prei: fine fleur/ Flandria</t>
  </si>
  <si>
    <t>Not really ready to take risk</t>
  </si>
  <si>
    <t>01:13:51</t>
  </si>
  <si>
    <t>Serbia</t>
  </si>
  <si>
    <t>BIOSENSE</t>
  </si>
  <si>
    <t>RS13OV&amp;ORM0001</t>
  </si>
  <si>
    <t>0,5</t>
  </si>
  <si>
    <t>07:34</t>
  </si>
  <si>
    <t>PT8OV9999</t>
  </si>
  <si>
    <t>a</t>
  </si>
  <si>
    <t>01:18:02</t>
  </si>
  <si>
    <t>PT8OV0009</t>
  </si>
  <si>
    <t>Global GAP</t>
  </si>
  <si>
    <t>Sand + Sandy loam</t>
  </si>
  <si>
    <t>01:24:47</t>
  </si>
  <si>
    <t>Finland</t>
  </si>
  <si>
    <t>ProAgria</t>
  </si>
  <si>
    <t>FI20OV&amp;ORM0003</t>
  </si>
  <si>
    <t>Luomumerkki</t>
  </si>
  <si>
    <t>51:07</t>
  </si>
  <si>
    <t>PT8OV0008</t>
  </si>
  <si>
    <t>GlobalGap</t>
  </si>
  <si>
    <t>29:08</t>
  </si>
  <si>
    <t>PT8OV0012</t>
  </si>
  <si>
    <t>Organic production and Global Gap</t>
  </si>
  <si>
    <t>Not at all ready to take risk</t>
  </si>
  <si>
    <t>02:14:46</t>
  </si>
  <si>
    <t>PT8OV0004</t>
  </si>
  <si>
    <t>Integrated production (PRODI)</t>
  </si>
  <si>
    <t>22:01</t>
  </si>
  <si>
    <t>PT8OV0002</t>
  </si>
  <si>
    <t>01:54:48</t>
  </si>
  <si>
    <t>Global Gap and GRASP</t>
  </si>
  <si>
    <t>57:12</t>
  </si>
  <si>
    <t>PT8OV0006</t>
  </si>
  <si>
    <t>Global Gap</t>
  </si>
  <si>
    <t>32:24</t>
  </si>
  <si>
    <t>PT8OV0010</t>
  </si>
  <si>
    <t>Global Gap and integrated production</t>
  </si>
  <si>
    <t>17:49</t>
  </si>
  <si>
    <t>PT8OV0007</t>
  </si>
  <si>
    <t>32:21</t>
  </si>
  <si>
    <t>PT8OV0003</t>
  </si>
  <si>
    <t>Global GAP and Integrated Production</t>
  </si>
  <si>
    <t>Clay + Sand</t>
  </si>
  <si>
    <t>PT8OV0013</t>
  </si>
  <si>
    <t>1,5</t>
  </si>
  <si>
    <t>01:26:00</t>
  </si>
  <si>
    <t>34:03</t>
  </si>
  <si>
    <t>PT8OV0001</t>
  </si>
  <si>
    <t>organic farming + other environmental label</t>
  </si>
  <si>
    <t>LEAF</t>
  </si>
  <si>
    <t>04:46:09</t>
  </si>
  <si>
    <t>FI20OV&amp;ORM0005</t>
  </si>
  <si>
    <t>01:42:29</t>
  </si>
  <si>
    <t>FI20OV&amp;ORM0010</t>
  </si>
  <si>
    <t>Sirkkalehtimerkki</t>
  </si>
  <si>
    <t>Sandy loam + Silt</t>
  </si>
  <si>
    <t>01:34:40</t>
  </si>
  <si>
    <t>FI20OV&amp;ORM0004</t>
  </si>
  <si>
    <t>No labels</t>
  </si>
  <si>
    <t>05:07:58</t>
  </si>
  <si>
    <t>FI20OV&amp;ORM0008</t>
  </si>
  <si>
    <t>Surve ID number</t>
  </si>
  <si>
    <t>Survey date</t>
  </si>
  <si>
    <t>Survey time</t>
  </si>
  <si>
    <t>Farmer name (confidential)</t>
  </si>
  <si>
    <t>IPMworks number</t>
  </si>
  <si>
    <t>Quality and environmental labels.</t>
  </si>
  <si>
    <t>training on IPM or organic practices</t>
  </si>
  <si>
    <t>contractors for pesticide treatments</t>
  </si>
  <si>
    <t>Soil Texture</t>
  </si>
  <si>
    <t>Soil Depth</t>
  </si>
  <si>
    <t>Stoniness -in the top 25 cm of soil 2-6 cm</t>
  </si>
  <si>
    <t>Stoniness -in the top 25 cm of soil &gt;6 cm</t>
  </si>
  <si>
    <t>Vineyards - area</t>
  </si>
  <si>
    <t>Vineyards - Organic</t>
  </si>
  <si>
    <t>Arable fields - area</t>
  </si>
  <si>
    <t>Arable fields - Organic</t>
  </si>
  <si>
    <t>Permanent Grasslands - area</t>
  </si>
  <si>
    <t>Permanent Grasslands - Organic</t>
  </si>
  <si>
    <t>Orchards - area</t>
  </si>
  <si>
    <t>Orchards - Organic</t>
  </si>
  <si>
    <t>Others - area</t>
  </si>
  <si>
    <t>Others - Organic</t>
  </si>
  <si>
    <t>crop protection must be cost-effective</t>
  </si>
  <si>
    <t>crop protection must not be labour intensive</t>
  </si>
  <si>
    <t>Alternative crop protection methods are usually too risky</t>
  </si>
  <si>
    <t>restrict my use of crop protection products</t>
  </si>
  <si>
    <t>limit the use of crop protection products to a minimum</t>
  </si>
  <si>
    <t>My family members expect me to limit the use of crop protection products to a minimum</t>
  </si>
  <si>
    <t>to continue to meet the product requirements of the market in the future.</t>
  </si>
  <si>
    <t>to be eligible for direct payments in the future.</t>
  </si>
  <si>
    <t>cultivar(s), that are determined in the area by regulations/marketing rules</t>
  </si>
  <si>
    <t>sensitivity to pests when I chose the cultivars I am growing</t>
  </si>
  <si>
    <t>Face-by-face spraying</t>
  </si>
  <si>
    <t>Decision Support System (DSS)</t>
  </si>
  <si>
    <t>I only treat the parts of the field that need treatment</t>
  </si>
  <si>
    <t>I treat according to my knowledge</t>
  </si>
  <si>
    <t>professional recommendation</t>
  </si>
  <si>
    <t>I adapt the timing of treatments</t>
  </si>
  <si>
    <t xml:space="preserve"> treat all over</t>
  </si>
  <si>
    <t>leave an untreated area in the vineyard so I can see the effect of the spray</t>
  </si>
  <si>
    <t xml:space="preserve"> not have the time nor the resources to monitor after treatment</t>
  </si>
  <si>
    <t>Based on similar farms in the region - Weed Control</t>
  </si>
  <si>
    <t>Based on similar farms in the region - Disease Control</t>
  </si>
  <si>
    <t>Based on similar farms in the region - Pest Control</t>
  </si>
  <si>
    <t>compared to neighbouring wine-growing farms - my grape yield is</t>
  </si>
  <si>
    <t>Row Labels</t>
  </si>
  <si>
    <t>(blank)</t>
  </si>
  <si>
    <t>Grand Total</t>
  </si>
  <si>
    <t>Years farming</t>
  </si>
  <si>
    <t>Count of crop protection must be cost-effective</t>
  </si>
  <si>
    <t>Count of crop protection must not be labour intensive</t>
  </si>
  <si>
    <t>Count of Alternative crop protection methods are usually too risky</t>
  </si>
  <si>
    <t>Count of IPM is a way to fulfil regulations</t>
  </si>
  <si>
    <t>Count of IPM is a way to reduce unnecessary costs</t>
  </si>
  <si>
    <t>Count of IPM is a way to improve the control of pests</t>
  </si>
  <si>
    <t>Count of IPM is a way to reduce pesticide use</t>
  </si>
  <si>
    <t>Count of IPM is a way to improve soil health</t>
  </si>
  <si>
    <t>Count of IPM is a way to protect my own health</t>
  </si>
  <si>
    <t>Count of IPM is a way to protect the health of my family</t>
  </si>
  <si>
    <t>Count of IPM is a way to protect the health of my neighbours</t>
  </si>
  <si>
    <t>Count of IPM is a way to increase the added value of my products</t>
  </si>
  <si>
    <t>Count of IPM is a way to reduce environmental impacts</t>
  </si>
  <si>
    <t>Count of IPM is a way to protect biodiversity</t>
  </si>
  <si>
    <t>Count of Country</t>
  </si>
  <si>
    <t>Survey number</t>
  </si>
  <si>
    <t>Outdoor Veg, S/F and Orn. - area</t>
  </si>
  <si>
    <t>Outdoor Veg, S/F and Orn. - Organic</t>
  </si>
  <si>
    <t>Greenhouses and protected crops - area</t>
  </si>
  <si>
    <t>Greenhouses and protected crops - organic</t>
  </si>
  <si>
    <t>Beautiful fields with healthy crops</t>
  </si>
  <si>
    <t>Tolerate pests, diseases and weeds</t>
  </si>
  <si>
    <t>Alternative methods are usually too risky</t>
  </si>
  <si>
    <t>Count of restrict my use of crop protection products</t>
  </si>
  <si>
    <t>Must not be labour intensive</t>
  </si>
  <si>
    <t>Count of limit the use of crop protection products to a minimum</t>
  </si>
  <si>
    <t>Count of My family members expect me to limit the use of crop protection products to a minimum</t>
  </si>
  <si>
    <t>Count of Most of my acquaintances expect me to limit the use of crop protection products to a minimum.</t>
  </si>
  <si>
    <t>Count of Most farmers in my circle of acquaintances limit the use of crop protection products to a minimum</t>
  </si>
  <si>
    <t>Must be cost-effective</t>
  </si>
  <si>
    <t>Count of Full time farmer ?</t>
  </si>
  <si>
    <t>Count of Decision Support System (DSS)</t>
  </si>
  <si>
    <t>Count of I only treat the parts of the field that need treatment</t>
  </si>
  <si>
    <t>Count of I treat according to my knowledge</t>
  </si>
  <si>
    <t>Count of professional recommendation</t>
  </si>
  <si>
    <t>Count of I adapt the timing of treatments</t>
  </si>
  <si>
    <t>Count of  treat all over</t>
  </si>
  <si>
    <t>Count of leave an untreated area in the vineyard so I can see the effect of the spray</t>
  </si>
  <si>
    <t>Count of monitor the fields individually to see the effect of the sprays</t>
  </si>
  <si>
    <t>Count of  not have the time nor the resources to monitor after treatment</t>
  </si>
  <si>
    <t>Vegetables</t>
  </si>
  <si>
    <t>Table column name</t>
  </si>
  <si>
    <t>fine fleur, global gap</t>
  </si>
  <si>
    <t>49: leek, coal, fennel, celery, beans, spinach, potatoes, maize,</t>
  </si>
  <si>
    <t>BE4GH0011</t>
  </si>
  <si>
    <t>Jolien Claerbout, inagro</t>
  </si>
  <si>
    <t>global gap, fine fleur</t>
  </si>
  <si>
    <t>16: leek, maize, leased</t>
  </si>
  <si>
    <t>BE4GH0003</t>
  </si>
  <si>
    <t>Jolien claerbout, inagro</t>
  </si>
  <si>
    <t>vegaplan, global gap</t>
  </si>
  <si>
    <t>BE4GH0006</t>
  </si>
  <si>
    <t>tomabel, global gap</t>
  </si>
  <si>
    <t>0.95 trayveld</t>
  </si>
  <si>
    <t>BE4GH0007</t>
  </si>
  <si>
    <t>flandria, globalgap, fine fleur</t>
  </si>
  <si>
    <t>blauwe en rode bes: 2.4</t>
  </si>
  <si>
    <t>BE4GH0009</t>
  </si>
  <si>
    <t>globalgap, tomabel, vegaplan</t>
  </si>
  <si>
    <t>0.65 trayveld</t>
  </si>
  <si>
    <t>BE4GH0005</t>
  </si>
  <si>
    <t>BE4GH0010</t>
  </si>
  <si>
    <t>fine fleur: aardbei</t>
  </si>
  <si>
    <t>BE4GH0008</t>
  </si>
  <si>
    <t>tomabel, globalgap, flandria</t>
  </si>
  <si>
    <t>5: trayveld aardbei</t>
  </si>
  <si>
    <t>BE4GH0001</t>
  </si>
  <si>
    <t>aardbei: tomabel, framboos/prei: fine fleur, flandria</t>
  </si>
  <si>
    <t>2 trayveld aardbei</t>
  </si>
  <si>
    <t>Jolien Claerbout, Inagro</t>
  </si>
  <si>
    <t>aardbeien: tomabel. Frambozen: fine fleur</t>
  </si>
  <si>
    <t>0.45 trayveld aardbei</t>
  </si>
  <si>
    <t>BE4GH0002</t>
  </si>
  <si>
    <t>ES16GH0012</t>
  </si>
  <si>
    <t>Eduardo Crisol-Martínez, COEXPHAL</t>
  </si>
  <si>
    <t>GLOBAL GAP</t>
  </si>
  <si>
    <t>ES16GH0011</t>
  </si>
  <si>
    <t>ES16GH0010</t>
  </si>
  <si>
    <t>ES16GH0008</t>
  </si>
  <si>
    <t>Demeter</t>
  </si>
  <si>
    <t>ES16GH0007</t>
  </si>
  <si>
    <t>ES16GH0003</t>
  </si>
  <si>
    <t>GLOBAL GAP, AENOR</t>
  </si>
  <si>
    <t>ES16GH0006</t>
  </si>
  <si>
    <t>Bio Suisse, Naturland</t>
  </si>
  <si>
    <t>ES16GH0005</t>
  </si>
  <si>
    <t>ES16GH0004</t>
  </si>
  <si>
    <t>ES16GH0002</t>
  </si>
  <si>
    <t>ES16GH0009</t>
  </si>
  <si>
    <t>GLOBAL GAP, AENOR, GRASS, BIO SUISSE</t>
  </si>
  <si>
    <t>ES16GH0001</t>
  </si>
  <si>
    <t>IPM is a way to protect the health of consumers</t>
  </si>
  <si>
    <t>Poorer control</t>
  </si>
  <si>
    <t>Always for fungicides + Never for Herbicides + Always for Insecticides</t>
  </si>
  <si>
    <t>Never for fungicides + Never for Herbicides + Never for Insecticides</t>
  </si>
  <si>
    <t>IT10OR0013</t>
  </si>
  <si>
    <t>Virginia Bagnoni, SSSA</t>
  </si>
  <si>
    <t>IT10OR0011</t>
  </si>
  <si>
    <t>olio toscano I.G.P.</t>
  </si>
  <si>
    <t>IT10OR0008</t>
  </si>
  <si>
    <t>Virginia Bagnoni</t>
  </si>
  <si>
    <t>IT10OR0007</t>
  </si>
  <si>
    <t>presidio slow food</t>
  </si>
  <si>
    <t>IT10OR0010</t>
  </si>
  <si>
    <t>IT10OR0002</t>
  </si>
  <si>
    <t>IT10OR0005</t>
  </si>
  <si>
    <t>IT10OR0009</t>
  </si>
  <si>
    <t>IT10OR0003</t>
  </si>
  <si>
    <t>IT10OR0004</t>
  </si>
  <si>
    <t>Always for fungicides + Always for Herbicides + Always for Insecticides</t>
  </si>
  <si>
    <t>IT10OR0001</t>
  </si>
  <si>
    <t>Sandy clay</t>
  </si>
  <si>
    <t>IT10OR0006</t>
  </si>
  <si>
    <t>Virginia Bagnoni SSSA</t>
  </si>
  <si>
    <t>Arable</t>
  </si>
  <si>
    <t>Self-evaluation of farm profitability - pesticide cost</t>
  </si>
  <si>
    <t>Self-evaluation of farm profitability -  - equipement cost</t>
  </si>
  <si>
    <t>Self-evaluation of farm profitability -  - work load</t>
  </si>
  <si>
    <t>Self-evaluation of farm profitability -  - prices achived</t>
  </si>
  <si>
    <t>Self-evaluation of farm profitability -  - croping gross margin</t>
  </si>
  <si>
    <t>Self-evaluation of farm profitability -  - farm profitability (net income)</t>
  </si>
  <si>
    <t>Self-evaluation of farm profitability -  - the overall economic profitability (net income, whole farm)</t>
  </si>
  <si>
    <t>Greenhouse</t>
  </si>
  <si>
    <t>Count of IPM is a way to protect the health of consumers</t>
  </si>
  <si>
    <t>Count of IPM is a way to access specific markets</t>
  </si>
  <si>
    <t>Vineyards were already planted when I began my wine-growing activities</t>
  </si>
  <si>
    <t>Data set</t>
  </si>
  <si>
    <t>Count of Data set</t>
  </si>
  <si>
    <t>IPM is a way to</t>
  </si>
  <si>
    <t>I restrict my use of products</t>
  </si>
  <si>
    <t>I limit the use of products</t>
  </si>
  <si>
    <t>My family expect me to limit the use of products</t>
  </si>
  <si>
    <t>My acquaintances expect me to limit the use of products.</t>
  </si>
  <si>
    <t>Farmers in my circle limit the use of products.</t>
  </si>
  <si>
    <t>Fulfil regulations</t>
  </si>
  <si>
    <t>Reduce unnecessary costs</t>
  </si>
  <si>
    <t>Improve the control of pests</t>
  </si>
  <si>
    <t>Reduce pesticide use</t>
  </si>
  <si>
    <t>Improve soil health</t>
  </si>
  <si>
    <t>Protect my own health</t>
  </si>
  <si>
    <t>Protect the health of my family</t>
  </si>
  <si>
    <t>Protect the health of my neighbours</t>
  </si>
  <si>
    <t>Decision Support System (DSS) are used</t>
  </si>
  <si>
    <t>I use professional recommendation</t>
  </si>
  <si>
    <t>I treat all over</t>
  </si>
  <si>
    <t>Protect the health of consumers</t>
  </si>
  <si>
    <t>Increase the added value of my products</t>
  </si>
  <si>
    <t>Reduce environmental impacts</t>
  </si>
  <si>
    <t>Protect biodiversity</t>
  </si>
  <si>
    <t>Access specific markets</t>
  </si>
  <si>
    <t>Average of Years farming</t>
  </si>
  <si>
    <t>Average Years farming</t>
  </si>
  <si>
    <t>Crop Protection</t>
  </si>
  <si>
    <t>Decision making</t>
  </si>
  <si>
    <t>Count of I fully implement all the principles of IPM for weed management</t>
  </si>
  <si>
    <t>Count of I fully implement all the principles of IPM for pest management (insect pests and other pests)</t>
  </si>
  <si>
    <t xml:space="preserve"> I fully implement all the principles of IPM</t>
  </si>
  <si>
    <t>For weed management</t>
  </si>
  <si>
    <t>For diseases</t>
  </si>
  <si>
    <t>For pest management</t>
  </si>
  <si>
    <t>I leave an untreated area so I can see the effect of the spray</t>
  </si>
  <si>
    <t>Count of High yields</t>
  </si>
  <si>
    <t>Count of High product quality</t>
  </si>
  <si>
    <t>Count of An income as high as possible.</t>
  </si>
  <si>
    <t>Count of Beautiful fields with healthy crops</t>
  </si>
  <si>
    <t>Count of Maintaining agricultural traditions</t>
  </si>
  <si>
    <t>Count of Protecting the environment and natural resources</t>
  </si>
  <si>
    <t>Count of Freedom in my choices</t>
  </si>
  <si>
    <t>Count of As little administrative effort as possible</t>
  </si>
  <si>
    <t>Count of Reducing my workload</t>
  </si>
  <si>
    <t>Count of Not compromising my health</t>
  </si>
  <si>
    <t>Count of Meeting the demands of society</t>
  </si>
  <si>
    <t>Count of Meeting the demands of clients/consumers</t>
  </si>
  <si>
    <t>These are Important to me</t>
  </si>
  <si>
    <t>Income as high as possible.</t>
  </si>
  <si>
    <t>Count of Based on similar farms in the region - Weed Control</t>
  </si>
  <si>
    <t>Count of Based on similar farms in the region - Disease Control</t>
  </si>
  <si>
    <t>Count of Based on similar farms in the region - Pest Control</t>
  </si>
  <si>
    <t>Count of Self-evaluation of farm profitability - pesticide cost</t>
  </si>
  <si>
    <t>Count of Self-evaluation of farm profitability -  - equipement cost</t>
  </si>
  <si>
    <t>Count of Self-evaluation of farm profitability -  - work load</t>
  </si>
  <si>
    <t>I fully implement all the principles of IPM for the management of diseases</t>
  </si>
  <si>
    <t>Count of I fully implement all the principles of IPM for the management of diseases</t>
  </si>
  <si>
    <t>Count of compared to neighbouring wine-growing farms - my grape yield is</t>
  </si>
  <si>
    <t>Count of Self-evaluation of farm profitability -  - prices achived</t>
  </si>
  <si>
    <t>Count of Self-evaluation of farm profitability -  - croping gross margin</t>
  </si>
  <si>
    <t>Count of Self-evaluation of farm profitability -  - farm profitability (net income)</t>
  </si>
  <si>
    <t>Count of Self-evaluation of farm profitability -  - the overall economic profitability (net income, whole farm)</t>
  </si>
  <si>
    <t>Count of Overall, are you satisfied by your current pest management strategy?</t>
  </si>
  <si>
    <t xml:space="preserve"> pesticide cost</t>
  </si>
  <si>
    <t xml:space="preserve"> equipement cost</t>
  </si>
  <si>
    <t xml:space="preserve"> work load</t>
  </si>
  <si>
    <t>prices achived</t>
  </si>
  <si>
    <t>croping gross margin</t>
  </si>
  <si>
    <t>farm profitability (net income)</t>
  </si>
  <si>
    <t>overall economic profitability (net income, whole farm)</t>
  </si>
  <si>
    <t>Self-evaluation of farm profitability</t>
  </si>
  <si>
    <t>Count of Tolerate pests, diseases and weeds</t>
  </si>
  <si>
    <t>Column Labels</t>
  </si>
  <si>
    <t>Count of Change the cropping system, including the crop rotation</t>
  </si>
  <si>
    <t>Count of Use novel crop protection measures</t>
  </si>
  <si>
    <t>Count of to continue to meet the product requirements of the market in the future.</t>
  </si>
  <si>
    <t>Count of to be eligible for direct payments in the future.</t>
  </si>
  <si>
    <t>Change the cropping system</t>
  </si>
  <si>
    <t>continue to meet the product requirements</t>
  </si>
  <si>
    <t>Eligible for direct payments in the future.</t>
  </si>
  <si>
    <t>willing to take risks</t>
  </si>
  <si>
    <t>Overall satisfaction with current pest management strategy?</t>
  </si>
  <si>
    <t>Buffer strips are kept  to protect, among other things, beneficial organisms</t>
  </si>
  <si>
    <t>Drift reducing nozzles or other technique(s) are used, to protect, among other things, beneficial organisms</t>
  </si>
  <si>
    <t>Boom is lowered to decrease drift , to protect, among other things, organisms</t>
  </si>
  <si>
    <t>I have semi-natural habitat</t>
  </si>
  <si>
    <t>I expect semi-natural habitat  to favor beneficial organisms</t>
  </si>
  <si>
    <t>Count of I have semi-natural habitat</t>
  </si>
  <si>
    <t>Count of I expect semi-natural habitat  to favor beneficial organisms</t>
  </si>
  <si>
    <t>Count of Buffer strips are kept  to protect, among other things, beneficial organisms</t>
  </si>
  <si>
    <t>Count of Drift reducing nozzles or other technique(s) are used, to protect, among other things, beneficial organisms</t>
  </si>
  <si>
    <t>Count of Boom is lowered to decrease drift , to protect, among other things, organisms</t>
  </si>
  <si>
    <t>Farming with lower chemical inputs is important</t>
  </si>
  <si>
    <t xml:space="preserve"> Boom is lowered to decrease drift , to protect, among other things, organisms</t>
  </si>
  <si>
    <t>Landscape and biodiversity management</t>
  </si>
  <si>
    <t>'data for plotting (2)'!AB43:AB47</t>
  </si>
  <si>
    <t>data for plotting (2)'!AC43:AC47</t>
  </si>
  <si>
    <t>data for plotting (2)'!AD43:AD47</t>
  </si>
  <si>
    <t>data for plotting (2)'!AE43:AE47</t>
  </si>
  <si>
    <t>data for plotting (2)'!AF43:AF47</t>
  </si>
  <si>
    <t>data for plotting (2)'!AG43:AG47</t>
  </si>
  <si>
    <t>data for plotting (2)'!AH43:AH47</t>
  </si>
  <si>
    <t>I monitor to see the effect of the sprays</t>
  </si>
  <si>
    <t>Count of I monitor to see the effect of the sprays</t>
  </si>
  <si>
    <t>Survey #1: IPM adoption &amp; perception</t>
  </si>
  <si>
    <t>my fruit yield is</t>
  </si>
  <si>
    <t>ESXXAF0001</t>
  </si>
  <si>
    <t>01:56:12</t>
  </si>
  <si>
    <t>Javier Torrecilla</t>
  </si>
  <si>
    <t>ESXXAF0002</t>
  </si>
  <si>
    <t>22:21</t>
  </si>
  <si>
    <t>ESXXAF0003</t>
  </si>
  <si>
    <t>04:11:19</t>
  </si>
  <si>
    <t>Andrew Christie</t>
  </si>
  <si>
    <t>SQC, Safe Haven,</t>
  </si>
  <si>
    <t>37:25</t>
  </si>
  <si>
    <t>UK6AF0002</t>
  </si>
  <si>
    <t>SQC</t>
  </si>
  <si>
    <t>Clay + Loam</t>
  </si>
  <si>
    <t>27:12</t>
  </si>
  <si>
    <t>UK6AF0003</t>
  </si>
  <si>
    <t>22:37</t>
  </si>
  <si>
    <t>UK6AF0004</t>
  </si>
  <si>
    <t>12:13</t>
  </si>
  <si>
    <t>UK6AF0005</t>
  </si>
  <si>
    <t>SQC, Red Tractor, Safe Haven, Leaf marque</t>
  </si>
  <si>
    <t>18:52</t>
  </si>
  <si>
    <t>UK6AF0006</t>
  </si>
  <si>
    <t>SQC, AECS scheme</t>
  </si>
  <si>
    <t>26:07</t>
  </si>
  <si>
    <t>ESXXAF0004</t>
  </si>
  <si>
    <t>01:24:27</t>
  </si>
  <si>
    <t>Thomas Rottstock</t>
  </si>
  <si>
    <t>DE17AF0008</t>
  </si>
  <si>
    <t>48:05</t>
  </si>
  <si>
    <t>Slovenia</t>
  </si>
  <si>
    <t>JOŽE MIKLAVC</t>
  </si>
  <si>
    <t>SIAF0003</t>
  </si>
  <si>
    <t>03:55:15</t>
  </si>
  <si>
    <t>SIAF0001</t>
  </si>
  <si>
    <t>01:27:17</t>
  </si>
  <si>
    <t>SIAF0004</t>
  </si>
  <si>
    <t>KOPOP -AGRICULTURAL CLIMATE PAYMENTS</t>
  </si>
  <si>
    <t>01:10:20</t>
  </si>
  <si>
    <t>SIAF002</t>
  </si>
  <si>
    <t>05:07:55</t>
  </si>
  <si>
    <t>DKXXAF0012</t>
  </si>
  <si>
    <t>26:34</t>
  </si>
  <si>
    <t>DKXXAF0013</t>
  </si>
  <si>
    <t>16:00</t>
  </si>
  <si>
    <t>Mikkel Møller Østerhaab</t>
  </si>
  <si>
    <t>Mikkel Møller Østerhab</t>
  </si>
  <si>
    <t>Total number of surveys:</t>
  </si>
  <si>
    <t>Most recent survey added:</t>
  </si>
  <si>
    <t>SIOR0002</t>
  </si>
  <si>
    <t>0,45</t>
  </si>
  <si>
    <t>SIOR0003</t>
  </si>
  <si>
    <t>SIOR0001</t>
  </si>
  <si>
    <t>INTEGRATED PRODUCTION</t>
  </si>
  <si>
    <t>Clay loam + Silt</t>
  </si>
  <si>
    <t>VERUS VINOGRADI</t>
  </si>
  <si>
    <t>SIVI0001</t>
  </si>
  <si>
    <t>PROTECTED GEOGRAPHICAL ORIGIN</t>
  </si>
  <si>
    <t>01:15:21</t>
  </si>
  <si>
    <t>PUKLAVEC FAMILY WINES D.O.O</t>
  </si>
  <si>
    <t>SIVI0002</t>
  </si>
  <si>
    <t>6,5</t>
  </si>
  <si>
    <t>01:49:05</t>
  </si>
  <si>
    <t>ROBERT JAMBRIŠKO</t>
  </si>
  <si>
    <t>SIVI0003</t>
  </si>
  <si>
    <t>0,2</t>
  </si>
  <si>
    <t>56:45</t>
  </si>
  <si>
    <t>The Netherlands</t>
  </si>
  <si>
    <t>Joris Tielen, Delphy</t>
  </si>
  <si>
    <t>01:33:58</t>
  </si>
  <si>
    <t>Global Gap, Grasp, voedselveiligheid, AH-protocol, Planet Proof, Beter voor Boer en Natuur</t>
  </si>
  <si>
    <t>01:11:24</t>
  </si>
  <si>
    <t>24:09</t>
  </si>
  <si>
    <t>Global Gap / Beter voor Natuur en Boer</t>
  </si>
  <si>
    <t>52:39</t>
  </si>
  <si>
    <t>Global Gap, HZPC keurmerken</t>
  </si>
  <si>
    <t>42:06</t>
  </si>
  <si>
    <t>29:16</t>
  </si>
  <si>
    <t>20:49</t>
  </si>
  <si>
    <t>VVAK</t>
  </si>
  <si>
    <t>01:01:29</t>
  </si>
  <si>
    <t xml:space="preserve"> </t>
  </si>
  <si>
    <t>INTIA</t>
  </si>
  <si>
    <t>ES15AF0002</t>
  </si>
  <si>
    <t>SQC, SAFE HAVEN</t>
  </si>
  <si>
    <t>GLZ</t>
  </si>
  <si>
    <t>DE18AF0003</t>
  </si>
  <si>
    <t>DE18AF0012</t>
  </si>
  <si>
    <t>N.N.</t>
  </si>
  <si>
    <t>DE18AF0011</t>
  </si>
  <si>
    <t>QM</t>
  </si>
  <si>
    <t>DE18AF0002</t>
  </si>
  <si>
    <t>32,5</t>
  </si>
  <si>
    <t>DE18AF0007</t>
  </si>
  <si>
    <t>DE18AF0004</t>
  </si>
  <si>
    <t>DE18AF0008</t>
  </si>
  <si>
    <t>DE18AF0010</t>
  </si>
  <si>
    <t>Pro Weideland</t>
  </si>
  <si>
    <t>DE18AF0001</t>
  </si>
  <si>
    <t>DE18AF0013</t>
  </si>
  <si>
    <t>ES15AF0008</t>
  </si>
  <si>
    <t>nO</t>
  </si>
  <si>
    <t>ES15AF0013</t>
  </si>
  <si>
    <t>DE17QAF0011</t>
  </si>
  <si>
    <t>BQM, QM, Global GAP, Regionalfenster</t>
  </si>
  <si>
    <t>UK6AF0010</t>
  </si>
  <si>
    <t>SQC, QMS</t>
  </si>
  <si>
    <t>UK6AF0011</t>
  </si>
  <si>
    <t>WR</t>
  </si>
  <si>
    <t>NL2AF0007</t>
  </si>
  <si>
    <t>NL2AF0010</t>
  </si>
  <si>
    <t>NL2AF0012</t>
  </si>
  <si>
    <t>NL2AF0013</t>
  </si>
  <si>
    <t>NL2AF0014</t>
  </si>
  <si>
    <t>None + Yes, in IPM</t>
  </si>
  <si>
    <t>NL2AF0015</t>
  </si>
  <si>
    <t>global GAP, VVAk</t>
  </si>
  <si>
    <t>NL2AF0016</t>
  </si>
  <si>
    <t>NL2AF0017</t>
  </si>
  <si>
    <t>globalGAP</t>
  </si>
  <si>
    <t>NL2AF0018</t>
  </si>
  <si>
    <t>Nl2AF0019</t>
  </si>
  <si>
    <t>global GAB and VVAK</t>
  </si>
  <si>
    <t>TFI</t>
  </si>
  <si>
    <t>TFI-Herbicide_before</t>
  </si>
  <si>
    <t>TFI-Herbicide_during</t>
  </si>
  <si>
    <t>TFI_nematicides</t>
  </si>
  <si>
    <t>TFI_Slugs</t>
  </si>
  <si>
    <t>TFI_Growth Regulators</t>
  </si>
  <si>
    <t>IPM Index</t>
  </si>
  <si>
    <t>Alternative IPM Index</t>
  </si>
  <si>
    <t>IPM Index R</t>
  </si>
  <si>
    <t>IWM</t>
  </si>
  <si>
    <t>Sirkkalehti-merkki</t>
  </si>
  <si>
    <t>Sandy loam + Sandy clay</t>
  </si>
  <si>
    <t>FI20OV&amp;ORM0009</t>
  </si>
  <si>
    <t>BE3OV&amp;ORM0001</t>
  </si>
  <si>
    <t>BE3OV&amp;ORM0002</t>
  </si>
  <si>
    <t>BE3OV&amp;ORM003</t>
  </si>
  <si>
    <t>BE3OV&amp;ORM004</t>
  </si>
  <si>
    <t>BE3OV&amp;ORM007</t>
  </si>
  <si>
    <t>NL1OV&amp;AF0003</t>
  </si>
  <si>
    <t>NL1OV&amp;AF0008</t>
  </si>
  <si>
    <t>NL1OV&amp;AF0009</t>
  </si>
  <si>
    <t>NL1OV&amp;AF0007</t>
  </si>
  <si>
    <t>NL1OV&amp;AF0002</t>
  </si>
  <si>
    <t>NL1OV&amp;AF0006</t>
  </si>
  <si>
    <t>NL1OV&amp;AF0001</t>
  </si>
  <si>
    <t>NL1OV&amp;AF0005</t>
  </si>
  <si>
    <t>ES14VI0002</t>
  </si>
  <si>
    <t>ES14VI0010</t>
  </si>
  <si>
    <t>ES14VI0011</t>
  </si>
  <si>
    <t>TFI WO Natural Insecticides and Sulphur</t>
  </si>
  <si>
    <t>TFI-Insecticides_Natural Origin</t>
  </si>
  <si>
    <t>TFI-WO Chemicals</t>
  </si>
  <si>
    <t>TFI-Herbicide_Total</t>
  </si>
  <si>
    <t>TFI-Fungicide_Cupper Based</t>
  </si>
  <si>
    <t>TFI-Fungicide_Sulphur Based</t>
  </si>
  <si>
    <t>TFI-Fungicides_Other</t>
  </si>
  <si>
    <t>TFI-Fungicide_Total</t>
  </si>
  <si>
    <t>TFI-Insecticides_Chemical</t>
  </si>
  <si>
    <t>TFI-Insecticides_Total</t>
  </si>
  <si>
    <t>Organic</t>
  </si>
  <si>
    <t>Conventional</t>
  </si>
  <si>
    <t>TFI - Pesticides_other</t>
  </si>
  <si>
    <t>TFI-Pesticides_Total</t>
  </si>
  <si>
    <t>Before Planting</t>
  </si>
  <si>
    <t>During the growing season</t>
  </si>
  <si>
    <t>Total</t>
  </si>
  <si>
    <t>Copper Based</t>
  </si>
  <si>
    <t>Sulphur based</t>
  </si>
  <si>
    <t>Other</t>
  </si>
  <si>
    <t>Natural</t>
  </si>
  <si>
    <t>Chemical</t>
  </si>
  <si>
    <t>Nematicides</t>
  </si>
  <si>
    <t>Pesticided - other</t>
  </si>
  <si>
    <t>IPM index</t>
  </si>
  <si>
    <t>Values</t>
  </si>
  <si>
    <t>Sum of TFI</t>
  </si>
  <si>
    <t>Count of TFI2</t>
  </si>
  <si>
    <t>Sum of TFI-Herbicide_Total</t>
  </si>
  <si>
    <t>Sum of TFI-Fungicide_Total</t>
  </si>
  <si>
    <t>Sum of TFI-Insecticides_Total</t>
  </si>
  <si>
    <t>Sum of TFI-Pesticides_Total</t>
  </si>
  <si>
    <t>TFI-Herbicide</t>
  </si>
  <si>
    <t>TFI-Fungicide</t>
  </si>
  <si>
    <t>TFI-Insecticides</t>
  </si>
  <si>
    <t>TFI-Pesticides</t>
  </si>
  <si>
    <t>Data used to plot XY in Dashboard</t>
  </si>
  <si>
    <t>Total (including Insecticieds)</t>
  </si>
  <si>
    <t>Sum of Alternative IPM Index</t>
  </si>
  <si>
    <t>Sum of IPM Index R</t>
  </si>
  <si>
    <t>Sum of TFI-Herbicide_before</t>
  </si>
  <si>
    <t>Sum of TFI-Herbicide_during</t>
  </si>
  <si>
    <t>Sum of TFI-Fungicide_Cupper Based</t>
  </si>
  <si>
    <t>Sum of TFI-Fungicide_Sulphur Based</t>
  </si>
  <si>
    <t>Sum of TFI-Fungicides_Other</t>
  </si>
  <si>
    <t>Sum of TFI-Insecticides_Natural Origin</t>
  </si>
  <si>
    <t>Sum of TFI-Insecticides_Chemical</t>
  </si>
  <si>
    <t>Sum of TFI_nematicides</t>
  </si>
  <si>
    <t>Sum of TFI_Slugs</t>
  </si>
  <si>
    <t>Sum of TFI_Growth Regulators</t>
  </si>
  <si>
    <t>Sum of TFI - Pesticides_other</t>
  </si>
  <si>
    <t>average</t>
  </si>
  <si>
    <t>countif &gt; 0</t>
  </si>
  <si>
    <t>count</t>
  </si>
  <si>
    <t>TFI Growth Regulators</t>
  </si>
  <si>
    <t>Growth regulator</t>
  </si>
  <si>
    <t>Before planting</t>
  </si>
  <si>
    <t>During growing season</t>
  </si>
  <si>
    <t>Sulphur Based</t>
  </si>
  <si>
    <t>Natural Origin</t>
  </si>
  <si>
    <t xml:space="preserve"> Total</t>
  </si>
  <si>
    <t>TFI-Pesticide</t>
  </si>
  <si>
    <t>TFI Fungisides</t>
  </si>
  <si>
    <t>TFI Herbicides</t>
  </si>
  <si>
    <t>IT9AF0008</t>
  </si>
  <si>
    <t>UK6AF0001-7</t>
  </si>
  <si>
    <t>UK6AF0001-8</t>
  </si>
  <si>
    <t>BE4GH0004-veg</t>
  </si>
  <si>
    <t>FI20OV&amp;ORM0010-b</t>
  </si>
  <si>
    <t>FI20OV&amp;ORM0010-c</t>
  </si>
  <si>
    <t>FI20OV&amp;ORM0008-b</t>
  </si>
  <si>
    <t>PT8OV0013-b</t>
  </si>
  <si>
    <t>DE17AF0008-b</t>
  </si>
  <si>
    <t>PT8OV0004-b</t>
  </si>
  <si>
    <t>IWM Proportion</t>
  </si>
  <si>
    <t>IPM Index Proportion</t>
  </si>
  <si>
    <t>Sum of IPM Index Proportion</t>
  </si>
  <si>
    <t>IPM Index (proportion)</t>
  </si>
  <si>
    <t>Sum of IWM Proportion</t>
  </si>
  <si>
    <t>IWM (proportion)</t>
  </si>
  <si>
    <t>Based on Similar Farms in the Region</t>
  </si>
  <si>
    <t>Orchard responses have been change to align the answers</t>
  </si>
  <si>
    <t>I expect semi-natural habitat to favour beneficial organisms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</si>
</sst>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hh:mm:ss"/>
  </numFmts>
  <fonts count="11" x14ac:knownFonts="1">
    <font>
      <sz val="11"/>
      <color rgb="FF000000"/>
      <name val="Calibri"/>
    </font>
    <font>
      <sz val="11"/>
      <color theme="1"/>
      <name val="Calibri"/>
      <family val="2"/>
      <scheme val="minor"/>
    </font>
    <font>
      <sz val="11"/>
      <color rgb="FF000000"/>
      <name val="Calibri"/>
      <family val="2"/>
    </font>
    <font>
      <b/>
      <u/>
      <sz val="16"/>
      <name val="Calibri"/>
      <family val="2"/>
    </font>
    <font>
      <sz val="11"/>
      <name val="Calibri"/>
      <family val="2"/>
    </font>
    <font>
      <b/>
      <sz val="11"/>
      <name val="Calibri"/>
      <family val="2"/>
    </font>
    <font>
      <b/>
      <sz val="24"/>
      <color rgb="FF066735"/>
      <name val="Century Gothic"/>
      <family val="2"/>
    </font>
    <font>
      <sz val="11"/>
      <color theme="1"/>
      <name val="Calibri"/>
      <family val="2"/>
    </font>
    <font>
      <b/>
      <sz val="16"/>
      <color rgb="FF066735"/>
      <name val="Century Gothic"/>
      <family val="2"/>
    </font>
    <font>
      <sz val="11"/>
      <name val="Calibri"/>
      <family val="2"/>
    </font>
    <font>
      <sz val="11"/>
      <color rgb="FFFFFFFF"/>
      <name val="Calibri"/>
      <family val="2"/>
    </font>
  </fonts>
  <fills count="22">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52">
    <border>
      <left/>
      <right/>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top/>
      <bottom style="thin">
        <color rgb="FF999999"/>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5"/>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5"/>
      </left>
      <right style="medium">
        <color indexed="64"/>
      </right>
      <top style="medium">
        <color indexed="64"/>
      </top>
      <bottom style="medium">
        <color indexed="64"/>
      </bottom>
      <diagonal/>
    </border>
    <border>
      <left style="medium">
        <color indexed="64"/>
      </left>
      <right/>
      <top style="thin">
        <color indexed="65"/>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5"/>
      </left>
      <right/>
      <top style="medium">
        <color indexed="64"/>
      </top>
      <bottom style="medium">
        <color indexed="64"/>
      </bottom>
      <diagonal/>
    </border>
    <border>
      <left style="medium">
        <color indexed="64"/>
      </left>
      <right/>
      <top style="thin">
        <color indexed="65"/>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5"/>
      </left>
      <right/>
      <top style="thin">
        <color indexed="65"/>
      </top>
      <bottom/>
      <diagonal/>
    </border>
    <border>
      <left/>
      <right/>
      <top/>
      <bottom style="medium">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style="thin">
        <color rgb="FFABABAB"/>
      </top>
      <bottom/>
      <diagonal/>
    </border>
    <border>
      <left style="thin">
        <color rgb="FFABABAB"/>
      </left>
      <right/>
      <top/>
      <bottom/>
      <diagonal/>
    </border>
    <border>
      <left style="thin">
        <color rgb="FFABABAB"/>
      </left>
      <right/>
      <top style="medium">
        <color indexed="64"/>
      </top>
      <bottom/>
      <diagonal/>
    </border>
    <border>
      <left style="medium">
        <color indexed="64"/>
      </left>
      <right/>
      <top style="thin">
        <color rgb="FFABABAB"/>
      </top>
      <bottom/>
      <diagonal/>
    </border>
    <border>
      <left/>
      <right style="medium">
        <color indexed="64"/>
      </right>
      <top style="thin">
        <color rgb="FFABABAB"/>
      </top>
      <bottom/>
      <diagonal/>
    </border>
    <border>
      <left style="thin">
        <color rgb="FFABABAB"/>
      </left>
      <right/>
      <top/>
      <bottom style="medium">
        <color indexed="64"/>
      </bottom>
      <diagonal/>
    </border>
    <border>
      <left style="thin">
        <color indexed="65"/>
      </left>
      <right/>
      <top style="thin">
        <color rgb="FFABABAB"/>
      </top>
      <bottom/>
      <diagonal/>
    </border>
    <border>
      <left style="thin">
        <color indexed="65"/>
      </left>
      <right style="medium">
        <color indexed="64"/>
      </right>
      <top style="thin">
        <color rgb="FFABABAB"/>
      </top>
      <bottom/>
      <diagonal/>
    </border>
    <border>
      <left style="thin">
        <color rgb="FFABABAB"/>
      </left>
      <right/>
      <top style="thin">
        <color rgb="FFABABAB"/>
      </top>
      <bottom style="medium">
        <color indexed="64"/>
      </bottom>
      <diagonal/>
    </border>
    <border>
      <left/>
      <right/>
      <top style="thin">
        <color rgb="FFABABAB"/>
      </top>
      <bottom style="medium">
        <color indexed="64"/>
      </bottom>
      <diagonal/>
    </border>
    <border>
      <left/>
      <right style="medium">
        <color indexed="64"/>
      </right>
      <top style="thin">
        <color rgb="FFABABAB"/>
      </top>
      <bottom style="medium">
        <color indexed="64"/>
      </bottom>
      <diagonal/>
    </border>
    <border>
      <left style="medium">
        <color indexed="64"/>
      </left>
      <right/>
      <top style="thin">
        <color rgb="FFABABAB"/>
      </top>
      <bottom style="medium">
        <color indexed="64"/>
      </bottom>
      <diagonal/>
    </border>
    <border>
      <left/>
      <right style="thin">
        <color indexed="64"/>
      </right>
      <top/>
      <bottom/>
      <diagonal/>
    </border>
  </borders>
  <cellStyleXfs count="3">
    <xf numFmtId="0" fontId="0" fillId="0" borderId="0"/>
    <xf numFmtId="0" fontId="2" fillId="0" borderId="0"/>
    <xf numFmtId="0" fontId="1" fillId="0" borderId="0"/>
  </cellStyleXfs>
  <cellXfs count="156">
    <xf numFmtId="0" fontId="0" fillId="0" borderId="0" xfId="0"/>
    <xf numFmtId="0" fontId="2" fillId="0" borderId="0" xfId="0" applyFont="1"/>
    <xf numFmtId="0" fontId="0" fillId="0" borderId="1" xfId="0" pivotButton="1" applyBorder="1"/>
    <xf numFmtId="0" fontId="0" fillId="0" borderId="3" xfId="0" applyBorder="1"/>
    <xf numFmtId="0" fontId="0" fillId="0" borderId="1"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0" borderId="0" xfId="0" applyAlignment="1">
      <alignment wrapText="1"/>
    </xf>
    <xf numFmtId="0" fontId="2" fillId="0" borderId="0" xfId="0" applyFont="1" applyAlignment="1">
      <alignment wrapText="1"/>
    </xf>
    <xf numFmtId="0" fontId="0" fillId="9" borderId="0" xfId="0" applyFill="1" applyAlignment="1">
      <alignment wrapText="1"/>
    </xf>
    <xf numFmtId="0" fontId="0" fillId="2" borderId="0" xfId="0" applyFill="1" applyAlignment="1">
      <alignment wrapText="1"/>
    </xf>
    <xf numFmtId="0" fontId="3" fillId="0" borderId="0" xfId="0" applyFont="1" applyAlignment="1">
      <alignment horizontal="center" vertical="center" wrapText="1"/>
    </xf>
    <xf numFmtId="0" fontId="4" fillId="0" borderId="0" xfId="0" applyFont="1" applyAlignment="1">
      <alignment wrapText="1"/>
    </xf>
    <xf numFmtId="0" fontId="4" fillId="12" borderId="0" xfId="0" applyFont="1" applyFill="1" applyAlignment="1">
      <alignment wrapText="1"/>
    </xf>
    <xf numFmtId="0" fontId="4" fillId="3" borderId="0" xfId="0" applyFont="1" applyFill="1" applyAlignment="1">
      <alignment wrapText="1"/>
    </xf>
    <xf numFmtId="0" fontId="4" fillId="7" borderId="0" xfId="0" applyFont="1" applyFill="1" applyAlignment="1">
      <alignment wrapText="1"/>
    </xf>
    <xf numFmtId="0" fontId="4" fillId="5" borderId="0" xfId="0" applyFont="1" applyFill="1" applyAlignment="1">
      <alignment wrapText="1"/>
    </xf>
    <xf numFmtId="0" fontId="5" fillId="9" borderId="7" xfId="0" applyFont="1" applyFill="1" applyBorder="1" applyAlignment="1">
      <alignment horizontal="left" wrapText="1"/>
    </xf>
    <xf numFmtId="0" fontId="4" fillId="6" borderId="0" xfId="0" applyFont="1" applyFill="1" applyAlignment="1">
      <alignment wrapText="1"/>
    </xf>
    <xf numFmtId="0" fontId="4" fillId="4" borderId="0" xfId="0" applyFont="1" applyFill="1" applyAlignment="1">
      <alignment wrapText="1"/>
    </xf>
    <xf numFmtId="0" fontId="4" fillId="11" borderId="0" xfId="0" applyFont="1" applyFill="1" applyAlignment="1">
      <alignment wrapText="1"/>
    </xf>
    <xf numFmtId="0" fontId="4" fillId="8" borderId="0" xfId="0" applyFont="1" applyFill="1" applyAlignment="1">
      <alignment wrapText="1"/>
    </xf>
    <xf numFmtId="0" fontId="5" fillId="13" borderId="0" xfId="0" applyFont="1" applyFill="1" applyAlignment="1">
      <alignment wrapText="1"/>
    </xf>
    <xf numFmtId="0" fontId="4" fillId="13" borderId="0" xfId="0" applyFont="1" applyFill="1" applyAlignment="1">
      <alignment wrapText="1"/>
    </xf>
    <xf numFmtId="0" fontId="4" fillId="9" borderId="0" xfId="0" applyFont="1" applyFill="1" applyAlignment="1">
      <alignment wrapText="1"/>
    </xf>
    <xf numFmtId="0" fontId="4" fillId="2" borderId="0" xfId="0" applyFont="1" applyFill="1" applyAlignment="1">
      <alignment wrapText="1"/>
    </xf>
    <xf numFmtId="0" fontId="4" fillId="10" borderId="0" xfId="0" applyFont="1" applyFill="1" applyAlignment="1">
      <alignment wrapText="1"/>
    </xf>
    <xf numFmtId="0" fontId="4" fillId="0" borderId="0" xfId="0" applyFont="1"/>
    <xf numFmtId="0" fontId="2" fillId="0" borderId="3" xfId="0" applyFont="1" applyBorder="1" applyAlignment="1">
      <alignment wrapText="1"/>
    </xf>
    <xf numFmtId="0" fontId="0" fillId="14" borderId="0" xfId="0" applyFill="1" applyAlignment="1">
      <alignment wrapText="1"/>
    </xf>
    <xf numFmtId="0" fontId="0" fillId="14" borderId="0" xfId="0" applyFill="1" applyAlignment="1">
      <alignment horizontal="left" vertical="center" wrapText="1"/>
    </xf>
    <xf numFmtId="0" fontId="0" fillId="9" borderId="0" xfId="0" applyFill="1" applyAlignment="1">
      <alignment horizontal="left" vertical="center" wrapText="1"/>
    </xf>
    <xf numFmtId="0" fontId="0" fillId="2" borderId="0" xfId="0" applyFill="1" applyAlignment="1">
      <alignment horizontal="left" vertical="center" wrapText="1"/>
    </xf>
    <xf numFmtId="0" fontId="0" fillId="15" borderId="0" xfId="0" applyFill="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quotePrefix="1" applyFont="1"/>
    <xf numFmtId="0" fontId="0" fillId="0" borderId="2" xfId="0" applyBorder="1" applyAlignment="1">
      <alignment horizontal="left" wrapText="1"/>
    </xf>
    <xf numFmtId="0" fontId="0" fillId="14" borderId="0" xfId="0" applyFill="1"/>
    <xf numFmtId="0" fontId="2" fillId="14" borderId="7" xfId="0" applyFont="1" applyFill="1" applyBorder="1"/>
    <xf numFmtId="0" fontId="0" fillId="14" borderId="7" xfId="0" applyFill="1" applyBorder="1"/>
    <xf numFmtId="0" fontId="0" fillId="16" borderId="7" xfId="0" applyFill="1" applyBorder="1"/>
    <xf numFmtId="0" fontId="0" fillId="9" borderId="0" xfId="0" applyFill="1"/>
    <xf numFmtId="0" fontId="0" fillId="2" borderId="0" xfId="0" applyFill="1"/>
    <xf numFmtId="0" fontId="2" fillId="0" borderId="2" xfId="0" applyFont="1" applyBorder="1" applyAlignment="1">
      <alignment horizontal="left" wrapText="1"/>
    </xf>
    <xf numFmtId="0" fontId="2" fillId="2" borderId="0" xfId="0" applyFont="1" applyFill="1"/>
    <xf numFmtId="0" fontId="0" fillId="15" borderId="0" xfId="0" applyFill="1" applyAlignment="1">
      <alignment wrapText="1"/>
    </xf>
    <xf numFmtId="0" fontId="6" fillId="0" borderId="0" xfId="0" applyFont="1" applyAlignment="1">
      <alignment horizontal="left" vertical="center"/>
    </xf>
    <xf numFmtId="21" fontId="0" fillId="0" borderId="0" xfId="0" applyNumberFormat="1"/>
    <xf numFmtId="14" fontId="0" fillId="0" borderId="0" xfId="0" applyNumberFormat="1"/>
    <xf numFmtId="165" fontId="0" fillId="0" borderId="0" xfId="0" applyNumberFormat="1"/>
    <xf numFmtId="165" fontId="7" fillId="17" borderId="9" xfId="0" applyNumberFormat="1" applyFont="1" applyFill="1" applyBorder="1"/>
    <xf numFmtId="2" fontId="0" fillId="0" borderId="0" xfId="0" applyNumberFormat="1"/>
    <xf numFmtId="165" fontId="7" fillId="18" borderId="9" xfId="0" applyNumberFormat="1" applyFont="1" applyFill="1" applyBorder="1"/>
    <xf numFmtId="0" fontId="4" fillId="0" borderId="0" xfId="0" applyFont="1" applyAlignment="1">
      <alignment horizontal="center"/>
    </xf>
    <xf numFmtId="0" fontId="7" fillId="18" borderId="10" xfId="0" applyFont="1" applyFill="1" applyBorder="1"/>
    <xf numFmtId="0" fontId="7" fillId="18" borderId="11" xfId="0" applyFont="1" applyFill="1" applyBorder="1"/>
    <xf numFmtId="0" fontId="7" fillId="17" borderId="10" xfId="0" applyFont="1" applyFill="1" applyBorder="1"/>
    <xf numFmtId="0" fontId="7" fillId="17" borderId="11" xfId="0" applyFont="1" applyFill="1" applyBorder="1"/>
    <xf numFmtId="0" fontId="7" fillId="18" borderId="12" xfId="0" applyFont="1" applyFill="1" applyBorder="1"/>
    <xf numFmtId="0" fontId="7" fillId="17" borderId="12" xfId="0" applyFont="1" applyFill="1" applyBorder="1"/>
    <xf numFmtId="0" fontId="7" fillId="18" borderId="13" xfId="0" applyFont="1" applyFill="1" applyBorder="1"/>
    <xf numFmtId="0" fontId="7" fillId="18" borderId="9" xfId="0" applyFont="1" applyFill="1" applyBorder="1"/>
    <xf numFmtId="165" fontId="7" fillId="18" borderId="11" xfId="0" applyNumberFormat="1" applyFont="1" applyFill="1" applyBorder="1"/>
    <xf numFmtId="21" fontId="7" fillId="18" borderId="11" xfId="0" applyNumberFormat="1" applyFont="1" applyFill="1" applyBorder="1"/>
    <xf numFmtId="0" fontId="7" fillId="19" borderId="11" xfId="0" applyFont="1" applyFill="1" applyBorder="1"/>
    <xf numFmtId="21" fontId="7" fillId="17" borderId="11" xfId="0" applyNumberFormat="1" applyFont="1" applyFill="1" applyBorder="1"/>
    <xf numFmtId="165" fontId="7" fillId="17" borderId="11" xfId="0" applyNumberFormat="1" applyFont="1" applyFill="1" applyBorder="1"/>
    <xf numFmtId="0" fontId="7" fillId="17" borderId="13" xfId="0" applyFont="1" applyFill="1" applyBorder="1"/>
    <xf numFmtId="0" fontId="7" fillId="17" borderId="9" xfId="0" applyFont="1" applyFill="1" applyBorder="1"/>
    <xf numFmtId="21" fontId="7" fillId="17" borderId="9" xfId="0" applyNumberFormat="1" applyFont="1" applyFill="1" applyBorder="1"/>
    <xf numFmtId="0" fontId="7" fillId="19" borderId="9" xfId="0" applyFont="1" applyFill="1" applyBorder="1"/>
    <xf numFmtId="0" fontId="7" fillId="17" borderId="14" xfId="0" applyFont="1" applyFill="1" applyBorder="1"/>
    <xf numFmtId="0" fontId="7" fillId="18" borderId="14" xfId="0" applyFont="1" applyFill="1" applyBorder="1"/>
    <xf numFmtId="21" fontId="7" fillId="18" borderId="9" xfId="0" applyNumberFormat="1" applyFont="1" applyFill="1" applyBorder="1"/>
    <xf numFmtId="0" fontId="4" fillId="0" borderId="0" xfId="1" applyFont="1"/>
    <xf numFmtId="0" fontId="4" fillId="0" borderId="0" xfId="1" applyFont="1" applyAlignment="1">
      <alignment horizontal="right"/>
    </xf>
    <xf numFmtId="0" fontId="4" fillId="0" borderId="0" xfId="1" applyFont="1" applyAlignment="1">
      <alignment horizontal="left"/>
    </xf>
    <xf numFmtId="165" fontId="4" fillId="0" borderId="0" xfId="1" applyNumberFormat="1" applyFont="1"/>
    <xf numFmtId="0" fontId="4" fillId="20" borderId="0" xfId="0" applyFont="1" applyFill="1"/>
    <xf numFmtId="0" fontId="0" fillId="14" borderId="15" xfId="0" applyFill="1" applyBorder="1"/>
    <xf numFmtId="0" fontId="0" fillId="14" borderId="18" xfId="0" applyFill="1" applyBorder="1"/>
    <xf numFmtId="0" fontId="0" fillId="14" borderId="21" xfId="0" applyFill="1" applyBorder="1"/>
    <xf numFmtId="0" fontId="0" fillId="0" borderId="16" xfId="0" pivotButton="1" applyBorder="1"/>
    <xf numFmtId="0" fontId="0" fillId="0" borderId="16" xfId="0" applyBorder="1"/>
    <xf numFmtId="0" fontId="0" fillId="14" borderId="19" xfId="0" applyFill="1" applyBorder="1"/>
    <xf numFmtId="0" fontId="0" fillId="14" borderId="20" xfId="0" applyFill="1" applyBorder="1"/>
    <xf numFmtId="0" fontId="0" fillId="0" borderId="17" xfId="0" applyBorder="1"/>
    <xf numFmtId="0" fontId="0" fillId="14" borderId="25" xfId="0" applyFill="1" applyBorder="1"/>
    <xf numFmtId="0" fontId="0" fillId="0" borderId="22" xfId="0" applyBorder="1"/>
    <xf numFmtId="0" fontId="0" fillId="0" borderId="26" xfId="0" applyBorder="1"/>
    <xf numFmtId="0" fontId="0" fillId="0" borderId="31" xfId="0" applyBorder="1"/>
    <xf numFmtId="0" fontId="0" fillId="19" borderId="0" xfId="0" applyFill="1"/>
    <xf numFmtId="0" fontId="0" fillId="0" borderId="0" xfId="0" quotePrefix="1"/>
    <xf numFmtId="0" fontId="0" fillId="0" borderId="4" xfId="0" applyBorder="1"/>
    <xf numFmtId="0" fontId="0" fillId="0" borderId="5" xfId="0" applyBorder="1"/>
    <xf numFmtId="2" fontId="4" fillId="0" borderId="0" xfId="0" applyNumberFormat="1" applyFont="1"/>
    <xf numFmtId="2" fontId="5" fillId="0" borderId="0" xfId="0" applyNumberFormat="1" applyFont="1" applyAlignment="1">
      <alignment horizontal="center"/>
    </xf>
    <xf numFmtId="2" fontId="4" fillId="20" borderId="0" xfId="0" applyNumberFormat="1" applyFont="1" applyFill="1"/>
    <xf numFmtId="2" fontId="4" fillId="19" borderId="0" xfId="0" applyNumberFormat="1" applyFont="1" applyFill="1"/>
    <xf numFmtId="2" fontId="4" fillId="19" borderId="0" xfId="0" applyNumberFormat="1" applyFont="1" applyFill="1" applyAlignment="1">
      <alignment wrapText="1"/>
    </xf>
    <xf numFmtId="2" fontId="9" fillId="21" borderId="0" xfId="0" applyNumberFormat="1" applyFont="1" applyFill="1"/>
    <xf numFmtId="2" fontId="9" fillId="19" borderId="0" xfId="0" applyNumberFormat="1" applyFont="1" applyFill="1" applyAlignment="1">
      <alignment wrapText="1"/>
    </xf>
    <xf numFmtId="2" fontId="0" fillId="0" borderId="0" xfId="0" applyNumberFormat="1" applyAlignment="1">
      <alignment wrapText="1"/>
    </xf>
    <xf numFmtId="2" fontId="4" fillId="0" borderId="0" xfId="0" applyNumberFormat="1" applyFont="1" applyAlignment="1">
      <alignment wrapText="1"/>
    </xf>
    <xf numFmtId="2" fontId="5" fillId="0" borderId="0" xfId="0" applyNumberFormat="1" applyFont="1"/>
    <xf numFmtId="2" fontId="5" fillId="0" borderId="0" xfId="0" applyNumberFormat="1" applyFont="1" applyAlignment="1">
      <alignment wrapText="1"/>
    </xf>
    <xf numFmtId="0" fontId="10" fillId="0" borderId="0" xfId="0" applyFont="1"/>
    <xf numFmtId="0" fontId="0" fillId="0" borderId="33" xfId="0" pivotButton="1" applyBorder="1"/>
    <xf numFmtId="0" fontId="0" fillId="0" borderId="34" xfId="0" applyBorder="1"/>
    <xf numFmtId="0" fontId="0" fillId="0" borderId="33" xfId="0" applyBorder="1" applyAlignment="1">
      <alignment horizontal="left"/>
    </xf>
    <xf numFmtId="0" fontId="0" fillId="0" borderId="35" xfId="0" applyBorder="1" applyAlignment="1">
      <alignment horizontal="left"/>
    </xf>
    <xf numFmtId="0" fontId="0" fillId="0" borderId="37" xfId="0" applyBorder="1" applyAlignment="1">
      <alignment horizontal="left"/>
    </xf>
    <xf numFmtId="0" fontId="0" fillId="0" borderId="34" xfId="0" applyBorder="1" applyAlignment="1">
      <alignment wrapText="1"/>
    </xf>
    <xf numFmtId="0" fontId="0" fillId="0" borderId="33" xfId="0" applyBorder="1"/>
    <xf numFmtId="0" fontId="0" fillId="0" borderId="39" xfId="0" applyBorder="1"/>
    <xf numFmtId="0" fontId="0" fillId="0" borderId="35" xfId="0" applyBorder="1"/>
    <xf numFmtId="0" fontId="0" fillId="0" borderId="40" xfId="0" applyBorder="1"/>
    <xf numFmtId="0" fontId="0" fillId="0" borderId="41" xfId="0" pivotButton="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2" xfId="0" pivotButton="1" applyBorder="1"/>
    <xf numFmtId="0" fontId="0" fillId="0" borderId="47" xfId="0" applyBorder="1"/>
    <xf numFmtId="0" fontId="0" fillId="0" borderId="51" xfId="0" applyBorder="1"/>
    <xf numFmtId="164" fontId="8" fillId="0" borderId="0" xfId="0" applyNumberFormat="1" applyFont="1" applyAlignment="1">
      <alignment horizontal="center" vertical="center"/>
    </xf>
    <xf numFmtId="0" fontId="6" fillId="0" borderId="0" xfId="0" applyFont="1" applyAlignment="1">
      <alignment horizontal="center" vertical="center"/>
    </xf>
    <xf numFmtId="0" fontId="0" fillId="0" borderId="8" xfId="0" applyBorder="1" applyAlignment="1">
      <alignment horizontal="center"/>
    </xf>
    <xf numFmtId="0" fontId="0" fillId="0" borderId="34" xfId="0" applyNumberFormat="1" applyBorder="1"/>
    <xf numFmtId="0" fontId="0" fillId="0" borderId="36" xfId="0" applyNumberFormat="1" applyBorder="1"/>
    <xf numFmtId="0" fontId="0" fillId="0" borderId="38" xfId="0" applyNumberFormat="1" applyBorder="1"/>
    <xf numFmtId="0" fontId="0" fillId="0" borderId="34" xfId="0" applyNumberFormat="1" applyBorder="1" applyAlignment="1"/>
    <xf numFmtId="0" fontId="0" fillId="0" borderId="36" xfId="0" applyNumberFormat="1" applyBorder="1" applyAlignment="1"/>
    <xf numFmtId="0" fontId="0" fillId="0" borderId="38" xfId="0" applyNumberFormat="1" applyBorder="1" applyAlignment="1"/>
    <xf numFmtId="0" fontId="0" fillId="0" borderId="34" xfId="0" applyBorder="1" applyAlignment="1"/>
    <xf numFmtId="0" fontId="0" fillId="0" borderId="33" xfId="0" applyNumberFormat="1" applyBorder="1"/>
    <xf numFmtId="0" fontId="0" fillId="0" borderId="39" xfId="0" applyNumberFormat="1" applyBorder="1"/>
    <xf numFmtId="0" fontId="0" fillId="0" borderId="40" xfId="0" applyNumberFormat="1" applyBorder="1"/>
    <xf numFmtId="0" fontId="0" fillId="0" borderId="43" xfId="0" applyNumberFormat="1" applyBorder="1"/>
    <xf numFmtId="0" fontId="0" fillId="0" borderId="0" xfId="0" applyNumberFormat="1" applyBorder="1"/>
    <xf numFmtId="0" fontId="0" fillId="0" borderId="27" xfId="0" applyNumberFormat="1" applyBorder="1"/>
    <xf numFmtId="0" fontId="0" fillId="0" borderId="44" xfId="0" applyNumberFormat="1" applyBorder="1"/>
    <xf numFmtId="0" fontId="0" fillId="0" borderId="32" xfId="0" applyNumberFormat="1" applyBorder="1"/>
    <xf numFmtId="0" fontId="0" fillId="0" borderId="29" xfId="0" applyNumberFormat="1" applyBorder="1"/>
    <xf numFmtId="0" fontId="0" fillId="0" borderId="16" xfId="0" applyNumberFormat="1" applyBorder="1"/>
    <xf numFmtId="0" fontId="0" fillId="0" borderId="24" xfId="0" applyNumberFormat="1" applyBorder="1"/>
    <xf numFmtId="0" fontId="0" fillId="0" borderId="23" xfId="0" applyNumberFormat="1" applyBorder="1"/>
    <xf numFmtId="0" fontId="0" fillId="0" borderId="28" xfId="0" applyNumberFormat="1" applyBorder="1"/>
    <xf numFmtId="0" fontId="0" fillId="0" borderId="42" xfId="0" applyNumberFormat="1" applyBorder="1"/>
    <xf numFmtId="0" fontId="0" fillId="0" borderId="30" xfId="0" applyNumberFormat="1" applyBorder="1"/>
    <xf numFmtId="0" fontId="0" fillId="0" borderId="41" xfId="0" applyNumberFormat="1" applyBorder="1"/>
    <xf numFmtId="0" fontId="0" fillId="0" borderId="48" xfId="0" applyNumberFormat="1" applyBorder="1"/>
    <xf numFmtId="0" fontId="0" fillId="0" borderId="49" xfId="0" applyNumberFormat="1" applyBorder="1"/>
    <xf numFmtId="0" fontId="0" fillId="0" borderId="50" xfId="0" applyNumberFormat="1" applyBorder="1"/>
  </cellXfs>
  <cellStyles count="3">
    <cellStyle name="Normal" xfId="0" builtinId="0"/>
    <cellStyle name="Normal 2" xfId="1" xr:uid="{A14DADB8-FE70-4E97-ABBD-52B6AC79371B}"/>
    <cellStyle name="Normal 3" xfId="2" xr:uid="{CD7D5B12-9050-4C99-AE25-32D4C287637E}"/>
  </cellStyles>
  <dxfs count="64">
    <dxf>
      <font>
        <b/>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none"/>
      </font>
      <numFmt numFmtId="2" formatCode="0.0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5" formatCode="dd/mm/yyyy\ hh:mm:ss"/>
    </dxf>
    <dxf>
      <font>
        <strike val="0"/>
        <outline val="0"/>
        <shadow val="0"/>
        <vertAlign val="baseline"/>
        <color auto="1"/>
        <name val="Calibri"/>
        <scheme val="none"/>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dxf>
    <dxf>
      <alignment wrapText="1"/>
    </dxf>
    <dxf>
      <alignment wrapText="1"/>
    </dxf>
  </dxfs>
  <tableStyles count="0" defaultTableStyle="TableStyleMedium9"/>
  <colors>
    <mruColors>
      <color rgb="FFE77D7D"/>
      <color rgb="FFB54441"/>
      <color rgb="FF005A35"/>
      <color rgb="FFFE9C1A"/>
      <color rgb="FFFE7F00"/>
      <color rgb="FFFF9933"/>
      <color rgb="FF098A48"/>
      <color rgb="FF956B43"/>
      <color rgb="FFFFFFFF"/>
      <color rgb="FFBB0F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for plotting'!$AB$41</c:f>
          <c:strCache>
            <c:ptCount val="1"/>
            <c:pt idx="0">
              <c:v>Farming with lower chemical inputs is important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'data for plotting'!$AC$42</c:f>
              <c:strCache>
                <c:ptCount val="1"/>
                <c:pt idx="0">
                  <c:v>Fully true</c:v>
                </c:pt>
              </c:strCache>
            </c:strRef>
          </c:tx>
          <c:spPr>
            <a:solidFill>
              <a:srgbClr val="956B43"/>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[0]!Ans_2_01</c:f>
              <c:numCache>
                <c:formatCode>General</c:formatCode>
                <c:ptCount val="2"/>
                <c:pt idx="0">
                  <c:v>73</c:v>
                </c:pt>
                <c:pt idx="1">
                  <c:v>45</c:v>
                </c:pt>
              </c:numCache>
            </c:numRef>
          </c:val>
          <c:extLst>
            <c:ext xmlns:c16="http://schemas.microsoft.com/office/drawing/2014/chart" uri="{C3380CC4-5D6E-409C-BE32-E72D297353CC}">
              <c16:uniqueId val="{00000000-D0D4-4FC5-A8BA-70C1E9D11C34}"/>
            </c:ext>
          </c:extLst>
        </c:ser>
        <c:ser>
          <c:idx val="1"/>
          <c:order val="1"/>
          <c:tx>
            <c:strRef>
              <c:f>'data for plotting'!$AD$42</c:f>
              <c:strCache>
                <c:ptCount val="1"/>
                <c:pt idx="0">
                  <c:v>Rather true</c:v>
                </c:pt>
              </c:strCache>
            </c:strRef>
          </c:tx>
          <c:spPr>
            <a:solidFill>
              <a:srgbClr val="FE9C1A"/>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[0]!Ans_2_02</c:f>
              <c:numCache>
                <c:formatCode>General</c:formatCode>
                <c:ptCount val="2"/>
                <c:pt idx="0">
                  <c:v>60</c:v>
                </c:pt>
                <c:pt idx="1">
                  <c:v>45</c:v>
                </c:pt>
              </c:numCache>
            </c:numRef>
          </c:val>
          <c:extLst>
            <c:ext xmlns:c16="http://schemas.microsoft.com/office/drawing/2014/chart" uri="{C3380CC4-5D6E-409C-BE32-E72D297353CC}">
              <c16:uniqueId val="{00000001-D0D4-4FC5-A8BA-70C1E9D11C34}"/>
            </c:ext>
          </c:extLst>
        </c:ser>
        <c:ser>
          <c:idx val="2"/>
          <c:order val="2"/>
          <c:tx>
            <c:strRef>
              <c:f>'data for plotting'!$AE$42</c:f>
              <c:strCache>
                <c:ptCount val="1"/>
                <c:pt idx="0">
                  <c:v>Intermediate</c:v>
                </c:pt>
              </c:strCache>
            </c:strRef>
          </c:tx>
          <c:spPr>
            <a:solidFill>
              <a:srgbClr val="92D050"/>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[0]!Ans_2_03</c:f>
              <c:numCache>
                <c:formatCode>General</c:formatCode>
                <c:ptCount val="2"/>
                <c:pt idx="0">
                  <c:v>20</c:v>
                </c:pt>
                <c:pt idx="1">
                  <c:v>40</c:v>
                </c:pt>
              </c:numCache>
            </c:numRef>
          </c:val>
          <c:extLst>
            <c:ext xmlns:c16="http://schemas.microsoft.com/office/drawing/2014/chart" uri="{C3380CC4-5D6E-409C-BE32-E72D297353CC}">
              <c16:uniqueId val="{00000002-D0D4-4FC5-A8BA-70C1E9D11C34}"/>
            </c:ext>
          </c:extLst>
        </c:ser>
        <c:ser>
          <c:idx val="3"/>
          <c:order val="3"/>
          <c:tx>
            <c:strRef>
              <c:f>'data for plotting'!$AF$42</c:f>
              <c:strCache>
                <c:ptCount val="1"/>
                <c:pt idx="0">
                  <c:v>Not really true</c:v>
                </c:pt>
              </c:strCache>
            </c:strRef>
          </c:tx>
          <c:spPr>
            <a:solidFill>
              <a:srgbClr val="098A48"/>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[0]!Ans_2_04</c:f>
              <c:numCache>
                <c:formatCode>General</c:formatCode>
                <c:ptCount val="2"/>
                <c:pt idx="0">
                  <c:v>12</c:v>
                </c:pt>
                <c:pt idx="1">
                  <c:v>25</c:v>
                </c:pt>
              </c:numCache>
            </c:numRef>
          </c:val>
          <c:extLst>
            <c:ext xmlns:c16="http://schemas.microsoft.com/office/drawing/2014/chart" uri="{C3380CC4-5D6E-409C-BE32-E72D297353CC}">
              <c16:uniqueId val="{00000003-D0D4-4FC5-A8BA-70C1E9D11C34}"/>
            </c:ext>
          </c:extLst>
        </c:ser>
        <c:ser>
          <c:idx val="4"/>
          <c:order val="4"/>
          <c:tx>
            <c:strRef>
              <c:f>'data for plotting'!$AG$42</c:f>
              <c:strCache>
                <c:ptCount val="1"/>
                <c:pt idx="0">
                  <c:v>Not at all true</c:v>
                </c:pt>
              </c:strCache>
            </c:strRef>
          </c:tx>
          <c:spPr>
            <a:solidFill>
              <a:srgbClr val="005A35"/>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[0]!Ans_2_05</c:f>
              <c:numCache>
                <c:formatCode>General</c:formatCode>
                <c:ptCount val="2"/>
                <c:pt idx="0">
                  <c:v>5</c:v>
                </c:pt>
                <c:pt idx="1">
                  <c:v>6</c:v>
                </c:pt>
              </c:numCache>
            </c:numRef>
          </c:val>
          <c:extLst>
            <c:ext xmlns:c16="http://schemas.microsoft.com/office/drawing/2014/chart" uri="{C3380CC4-5D6E-409C-BE32-E72D297353CC}">
              <c16:uniqueId val="{00000004-D0D4-4FC5-A8BA-70C1E9D11C34}"/>
            </c:ext>
          </c:extLst>
        </c:ser>
        <c:ser>
          <c:idx val="5"/>
          <c:order val="5"/>
          <c:tx>
            <c:strRef>
              <c:f>'data for plotting'!$AH$42</c:f>
              <c:strCache>
                <c:ptCount val="1"/>
                <c:pt idx="0">
                  <c:v>NA - Don't know</c:v>
                </c:pt>
              </c:strCache>
            </c:strRef>
          </c:tx>
          <c:spPr>
            <a:solidFill>
              <a:schemeClr val="accent3">
                <a:lumMod val="20000"/>
                <a:lumOff val="80000"/>
              </a:schemeClr>
            </a:solidFill>
            <a:ln>
              <a:noFill/>
            </a:ln>
            <a:effectLst/>
          </c:spPr>
          <c:invertIfNegative val="0"/>
          <c:cat>
            <c:strRef>
              <c:f>[0]!QUESTIONS_02</c:f>
              <c:strCache>
                <c:ptCount val="2"/>
                <c:pt idx="0">
                  <c:v>continue to meet the product requirements</c:v>
                </c:pt>
                <c:pt idx="1">
                  <c:v>Eligible for direct payments in the future.</c:v>
                </c:pt>
              </c:strCache>
            </c:strRef>
          </c:cat>
          <c:val>
            <c:numRef>
              <c:f>[0]!Ans_2_06</c:f>
              <c:numCache>
                <c:formatCode>General</c:formatCode>
                <c:ptCount val="2"/>
              </c:numCache>
            </c:numRef>
          </c:val>
          <c:extLst>
            <c:ext xmlns:c16="http://schemas.microsoft.com/office/drawing/2014/chart" uri="{C3380CC4-5D6E-409C-BE32-E72D297353CC}">
              <c16:uniqueId val="{00000005-D0D4-4FC5-A8BA-70C1E9D11C34}"/>
            </c:ext>
          </c:extLst>
        </c:ser>
        <c:dLbls>
          <c:showLegendKey val="0"/>
          <c:showVal val="0"/>
          <c:showCatName val="0"/>
          <c:showSerName val="0"/>
          <c:showPercent val="0"/>
          <c:showBubbleSize val="0"/>
        </c:dLbls>
        <c:gapWidth val="150"/>
        <c:overlap val="100"/>
        <c:axId val="756491272"/>
        <c:axId val="465635360"/>
      </c:barChart>
      <c:catAx>
        <c:axId val="756491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65635360"/>
        <c:crosses val="autoZero"/>
        <c:auto val="1"/>
        <c:lblAlgn val="ctr"/>
        <c:lblOffset val="100"/>
        <c:noMultiLvlLbl val="0"/>
      </c:catAx>
      <c:valAx>
        <c:axId val="465635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491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type!PivotTable2</c:name>
    <c:fmtId val="7"/>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Country</a:t>
            </a:r>
          </a:p>
        </c:rich>
      </c:tx>
      <c:layout>
        <c:manualLayout>
          <c:xMode val="edge"/>
          <c:yMode val="edge"/>
          <c:x val="3.4164583333333366E-2"/>
          <c:y val="3.221391973301234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FE7F00"/>
          </a:solidFill>
          <a:ln w="19050">
            <a:solidFill>
              <a:schemeClr val="lt1"/>
            </a:solidFill>
          </a:ln>
          <a:effectLst/>
        </c:spPr>
      </c:pivotFmt>
      <c:pivotFmt>
        <c:idx val="33"/>
        <c:spPr>
          <a:solidFill>
            <a:srgbClr val="FE9C1A"/>
          </a:solidFill>
          <a:ln w="19050">
            <a:solidFill>
              <a:schemeClr val="lt1"/>
            </a:solidFill>
          </a:ln>
          <a:effectLst/>
        </c:spPr>
      </c:pivotFmt>
      <c:pivotFmt>
        <c:idx val="34"/>
        <c:spPr>
          <a:solidFill>
            <a:srgbClr val="0070C0"/>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rgbClr val="92D050"/>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4">
              <a:lumMod val="40000"/>
              <a:lumOff val="60000"/>
            </a:schemeClr>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rgbClr val="E77D7D"/>
          </a:solidFill>
          <a:ln w="19050">
            <a:solidFill>
              <a:schemeClr val="lt1"/>
            </a:solidFill>
          </a:ln>
          <a:effectLst/>
        </c:spPr>
      </c:pivotFmt>
    </c:pivotFmts>
    <c:plotArea>
      <c:layout>
        <c:manualLayout>
          <c:layoutTarget val="inner"/>
          <c:xMode val="edge"/>
          <c:yMode val="edge"/>
          <c:x val="0.26364305555555556"/>
          <c:y val="0.16362312751868449"/>
          <c:w val="0.66545352281004189"/>
          <c:h val="0.79985543871495202"/>
        </c:manualLayout>
      </c:layout>
      <c:pieChart>
        <c:varyColors val="1"/>
        <c:ser>
          <c:idx val="0"/>
          <c:order val="0"/>
          <c:tx>
            <c:strRef>
              <c:f>'P place and type'!$B$2</c:f>
              <c:strCache>
                <c:ptCount val="1"/>
                <c:pt idx="0">
                  <c:v>Total</c:v>
                </c:pt>
              </c:strCache>
            </c:strRef>
          </c:tx>
          <c:dPt>
            <c:idx val="0"/>
            <c:bubble3D val="0"/>
            <c:spPr>
              <a:solidFill>
                <a:srgbClr val="FE7F00"/>
              </a:solidFill>
              <a:ln w="19050">
                <a:solidFill>
                  <a:schemeClr val="lt1"/>
                </a:solidFill>
              </a:ln>
              <a:effectLst/>
            </c:spPr>
            <c:extLst>
              <c:ext xmlns:c16="http://schemas.microsoft.com/office/drawing/2014/chart" uri="{C3380CC4-5D6E-409C-BE32-E72D297353CC}">
                <c16:uniqueId val="{00000001-2EB1-4804-A3C7-C014D8053F75}"/>
              </c:ext>
            </c:extLst>
          </c:dPt>
          <c:dPt>
            <c:idx val="1"/>
            <c:bubble3D val="0"/>
            <c:spPr>
              <a:solidFill>
                <a:srgbClr val="FE9C1A"/>
              </a:solidFill>
              <a:ln w="19050">
                <a:solidFill>
                  <a:schemeClr val="lt1"/>
                </a:solidFill>
              </a:ln>
              <a:effectLst/>
            </c:spPr>
            <c:extLst>
              <c:ext xmlns:c16="http://schemas.microsoft.com/office/drawing/2014/chart" uri="{C3380CC4-5D6E-409C-BE32-E72D297353CC}">
                <c16:uniqueId val="{00000003-2EB1-4804-A3C7-C014D8053F75}"/>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2EB1-4804-A3C7-C014D8053F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B1-4804-A3C7-C014D8053F75}"/>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2EB1-4804-A3C7-C014D8053F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EB1-4804-A3C7-C014D8053F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EB1-4804-A3C7-C014D8053F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EB1-4804-A3C7-C014D8053F75}"/>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2EB1-4804-A3C7-C014D8053F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E12-4AD3-A562-81091B8FF0B7}"/>
              </c:ext>
            </c:extLst>
          </c:dPt>
          <c:dPt>
            <c:idx val="10"/>
            <c:bubble3D val="0"/>
            <c:spPr>
              <a:solidFill>
                <a:srgbClr val="E77D7D"/>
              </a:solidFill>
              <a:ln w="19050">
                <a:solidFill>
                  <a:schemeClr val="lt1"/>
                </a:solidFill>
              </a:ln>
              <a:effectLst/>
            </c:spPr>
            <c:extLst>
              <c:ext xmlns:c16="http://schemas.microsoft.com/office/drawing/2014/chart" uri="{C3380CC4-5D6E-409C-BE32-E72D297353CC}">
                <c16:uniqueId val="{00000015-9219-49F8-806B-AD9F42F358F7}"/>
              </c:ext>
            </c:extLst>
          </c:dPt>
          <c:cat>
            <c:strRef>
              <c:f>'P place and type'!$A$3:$A$14</c:f>
              <c:strCache>
                <c:ptCount val="11"/>
                <c:pt idx="0">
                  <c:v>Belgium</c:v>
                </c:pt>
                <c:pt idx="1">
                  <c:v>Denmark</c:v>
                </c:pt>
                <c:pt idx="2">
                  <c:v>Finland</c:v>
                </c:pt>
                <c:pt idx="3">
                  <c:v>Germany</c:v>
                </c:pt>
                <c:pt idx="4">
                  <c:v>Italy</c:v>
                </c:pt>
                <c:pt idx="5">
                  <c:v>Portugal</c:v>
                </c:pt>
                <c:pt idx="6">
                  <c:v>Serbia</c:v>
                </c:pt>
                <c:pt idx="7">
                  <c:v>Spain</c:v>
                </c:pt>
                <c:pt idx="8">
                  <c:v>United Kingdom</c:v>
                </c:pt>
                <c:pt idx="9">
                  <c:v>Slovenia</c:v>
                </c:pt>
                <c:pt idx="10">
                  <c:v>The Netherlands</c:v>
                </c:pt>
              </c:strCache>
            </c:strRef>
          </c:cat>
          <c:val>
            <c:numRef>
              <c:f>'P place and type'!$B$3:$B$14</c:f>
              <c:numCache>
                <c:formatCode>General</c:formatCode>
                <c:ptCount val="11"/>
                <c:pt idx="0">
                  <c:v>17</c:v>
                </c:pt>
                <c:pt idx="1">
                  <c:v>13</c:v>
                </c:pt>
                <c:pt idx="2">
                  <c:v>9</c:v>
                </c:pt>
                <c:pt idx="3">
                  <c:v>20</c:v>
                </c:pt>
                <c:pt idx="4">
                  <c:v>28</c:v>
                </c:pt>
                <c:pt idx="5">
                  <c:v>22</c:v>
                </c:pt>
                <c:pt idx="6">
                  <c:v>1</c:v>
                </c:pt>
                <c:pt idx="7">
                  <c:v>31</c:v>
                </c:pt>
                <c:pt idx="8">
                  <c:v>10</c:v>
                </c:pt>
                <c:pt idx="9">
                  <c:v>10</c:v>
                </c:pt>
                <c:pt idx="10">
                  <c:v>18</c:v>
                </c:pt>
              </c:numCache>
            </c:numRef>
          </c:val>
          <c:extLst>
            <c:ext xmlns:c16="http://schemas.microsoft.com/office/drawing/2014/chart" uri="{C3380CC4-5D6E-409C-BE32-E72D297353CC}">
              <c16:uniqueId val="{00000012-2EB1-4804-A3C7-C014D8053F75}"/>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240833788197163E-2"/>
          <c:y val="0.12522360925752429"/>
          <c:w val="0.31652302088639173"/>
          <c:h val="0.7648232830082830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type!PivotTable4</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a:p>
            <a:pPr>
              <a:defRPr/>
            </a:pPr>
            <a:endParaRPr lang="en-GB"/>
          </a:p>
        </c:rich>
      </c:tx>
      <c:layout>
        <c:manualLayout>
          <c:xMode val="edge"/>
          <c:yMode val="edge"/>
          <c:x val="8.9644306358389617E-2"/>
          <c:y val="3.27868852459016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92D050"/>
          </a:solidFill>
          <a:ln w="19050">
            <a:solidFill>
              <a:schemeClr val="lt1"/>
            </a:solidFill>
          </a:ln>
          <a:effectLst/>
        </c:spPr>
      </c:pivotFmt>
      <c:pivotFmt>
        <c:idx val="12"/>
        <c:spPr>
          <a:solidFill>
            <a:srgbClr val="FE9C1A"/>
          </a:solidFill>
          <a:ln w="19050">
            <a:solidFill>
              <a:schemeClr val="lt1"/>
            </a:solidFill>
          </a:ln>
          <a:effectLst/>
        </c:spPr>
      </c:pivotFmt>
    </c:pivotFmts>
    <c:plotArea>
      <c:layout>
        <c:manualLayout>
          <c:layoutTarget val="inner"/>
          <c:xMode val="edge"/>
          <c:yMode val="edge"/>
          <c:x val="7.5918233607007821E-2"/>
          <c:y val="0.32651716890250709"/>
          <c:w val="0.71449403397877376"/>
          <c:h val="0.61699376018156538"/>
        </c:manualLayout>
      </c:layout>
      <c:pieChart>
        <c:varyColors val="1"/>
        <c:ser>
          <c:idx val="0"/>
          <c:order val="0"/>
          <c:tx>
            <c:strRef>
              <c:f>'P place and type'!$H$2</c:f>
              <c:strCache>
                <c:ptCount val="1"/>
                <c:pt idx="0">
                  <c:v>Total</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1-C43D-438B-B9BD-1D3CEE4F84EA}"/>
              </c:ext>
            </c:extLst>
          </c:dPt>
          <c:dPt>
            <c:idx val="1"/>
            <c:bubble3D val="0"/>
            <c:spPr>
              <a:solidFill>
                <a:srgbClr val="FE9C1A"/>
              </a:solidFill>
              <a:ln w="19050">
                <a:solidFill>
                  <a:schemeClr val="lt1"/>
                </a:solidFill>
              </a:ln>
              <a:effectLst/>
            </c:spPr>
            <c:extLst>
              <c:ext xmlns:c16="http://schemas.microsoft.com/office/drawing/2014/chart" uri="{C3380CC4-5D6E-409C-BE32-E72D297353CC}">
                <c16:uniqueId val="{00000003-C43D-438B-B9BD-1D3CEE4F84E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 place and type'!$G$3:$G$5</c:f>
              <c:strCache>
                <c:ptCount val="2"/>
                <c:pt idx="0">
                  <c:v>No</c:v>
                </c:pt>
                <c:pt idx="1">
                  <c:v>Yes</c:v>
                </c:pt>
              </c:strCache>
            </c:strRef>
          </c:cat>
          <c:val>
            <c:numRef>
              <c:f>'P place and type'!$H$3:$H$5</c:f>
              <c:numCache>
                <c:formatCode>General</c:formatCode>
                <c:ptCount val="2"/>
                <c:pt idx="0">
                  <c:v>26</c:v>
                </c:pt>
                <c:pt idx="1">
                  <c:v>153</c:v>
                </c:pt>
              </c:numCache>
            </c:numRef>
          </c:val>
          <c:extLst>
            <c:ext xmlns:c16="http://schemas.microsoft.com/office/drawing/2014/chart" uri="{C3380CC4-5D6E-409C-BE32-E72D297353CC}">
              <c16:uniqueId val="{00000004-C43D-438B-B9BD-1D3CEE4F84E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6.3459410287060813E-2"/>
          <c:y val="4.892542218462239E-2"/>
          <c:w val="0.16909129367800019"/>
          <c:h val="0.2405806665473595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type!PivotTable3</c:name>
    <c:fmtId val="11"/>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Farm Type</a:t>
            </a:r>
          </a:p>
        </c:rich>
      </c:tx>
      <c:layout>
        <c:manualLayout>
          <c:xMode val="edge"/>
          <c:yMode val="edge"/>
          <c:x val="3.513784722222224E-2"/>
          <c:y val="4.897144960203735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rgbClr val="92D050"/>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92D050"/>
          </a:solidFill>
          <a:ln w="19050">
            <a:solidFill>
              <a:schemeClr val="lt1"/>
            </a:solidFill>
          </a:ln>
          <a:effectLst/>
        </c:spPr>
      </c:pivotFmt>
      <c:pivotFmt>
        <c:idx val="21"/>
        <c:spPr>
          <a:solidFill>
            <a:srgbClr val="098A48"/>
          </a:solidFill>
          <a:ln w="19050">
            <a:solidFill>
              <a:schemeClr val="lt1"/>
            </a:solidFill>
          </a:ln>
          <a:effectLst/>
        </c:spPr>
      </c:pivotFmt>
      <c:pivotFmt>
        <c:idx val="22"/>
        <c:spPr>
          <a:solidFill>
            <a:srgbClr val="005A35"/>
          </a:solidFill>
          <a:ln w="19050">
            <a:solidFill>
              <a:schemeClr val="lt1"/>
            </a:solidFill>
          </a:ln>
          <a:effectLst/>
        </c:spPr>
      </c:pivotFmt>
      <c:pivotFmt>
        <c:idx val="23"/>
        <c:spPr>
          <a:solidFill>
            <a:srgbClr val="956B43"/>
          </a:solidFill>
          <a:ln w="19050">
            <a:solidFill>
              <a:schemeClr val="lt1"/>
            </a:solidFill>
          </a:ln>
          <a:effectLst/>
        </c:spPr>
      </c:pivotFmt>
      <c:pivotFmt>
        <c:idx val="24"/>
        <c:spPr>
          <a:solidFill>
            <a:srgbClr val="FE9C1A"/>
          </a:solidFill>
          <a:ln w="19050">
            <a:solidFill>
              <a:schemeClr val="lt1"/>
            </a:solidFill>
          </a:ln>
          <a:effectLst/>
        </c:spPr>
      </c:pivotFmt>
    </c:pivotFmts>
    <c:plotArea>
      <c:layout>
        <c:manualLayout>
          <c:layoutTarget val="inner"/>
          <c:xMode val="edge"/>
          <c:yMode val="edge"/>
          <c:x val="0.12732673445277887"/>
          <c:y val="0.19347352665254192"/>
          <c:w val="0.64341366602862282"/>
          <c:h val="0.78488694937229231"/>
        </c:manualLayout>
      </c:layout>
      <c:pieChart>
        <c:varyColors val="1"/>
        <c:ser>
          <c:idx val="0"/>
          <c:order val="0"/>
          <c:tx>
            <c:strRef>
              <c:f>'P place and type'!$E$2</c:f>
              <c:strCache>
                <c:ptCount val="1"/>
                <c:pt idx="0">
                  <c:v>Total</c:v>
                </c:pt>
              </c:strCache>
            </c:strRef>
          </c:tx>
          <c:spPr>
            <a:solidFill>
              <a:srgbClr val="92D050"/>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1A41-404A-A28C-F255A69E9388}"/>
              </c:ext>
            </c:extLst>
          </c:dPt>
          <c:dPt>
            <c:idx val="1"/>
            <c:bubble3D val="0"/>
            <c:spPr>
              <a:solidFill>
                <a:srgbClr val="098A48"/>
              </a:solidFill>
              <a:ln w="19050">
                <a:solidFill>
                  <a:schemeClr val="lt1"/>
                </a:solidFill>
              </a:ln>
              <a:effectLst/>
            </c:spPr>
            <c:extLst>
              <c:ext xmlns:c16="http://schemas.microsoft.com/office/drawing/2014/chart" uri="{C3380CC4-5D6E-409C-BE32-E72D297353CC}">
                <c16:uniqueId val="{00000003-1A41-404A-A28C-F255A69E9388}"/>
              </c:ext>
            </c:extLst>
          </c:dPt>
          <c:dPt>
            <c:idx val="2"/>
            <c:bubble3D val="0"/>
            <c:spPr>
              <a:solidFill>
                <a:srgbClr val="005A35"/>
              </a:solidFill>
              <a:ln w="19050">
                <a:solidFill>
                  <a:schemeClr val="lt1"/>
                </a:solidFill>
              </a:ln>
              <a:effectLst/>
            </c:spPr>
            <c:extLst>
              <c:ext xmlns:c16="http://schemas.microsoft.com/office/drawing/2014/chart" uri="{C3380CC4-5D6E-409C-BE32-E72D297353CC}">
                <c16:uniqueId val="{00000005-1A41-404A-A28C-F255A69E9388}"/>
              </c:ext>
            </c:extLst>
          </c:dPt>
          <c:dPt>
            <c:idx val="3"/>
            <c:bubble3D val="0"/>
            <c:spPr>
              <a:solidFill>
                <a:srgbClr val="956B43"/>
              </a:solidFill>
              <a:ln w="19050">
                <a:solidFill>
                  <a:schemeClr val="lt1"/>
                </a:solidFill>
              </a:ln>
              <a:effectLst/>
            </c:spPr>
            <c:extLst>
              <c:ext xmlns:c16="http://schemas.microsoft.com/office/drawing/2014/chart" uri="{C3380CC4-5D6E-409C-BE32-E72D297353CC}">
                <c16:uniqueId val="{00000007-1A41-404A-A28C-F255A69E9388}"/>
              </c:ext>
            </c:extLst>
          </c:dPt>
          <c:dPt>
            <c:idx val="4"/>
            <c:bubble3D val="0"/>
            <c:spPr>
              <a:solidFill>
                <a:srgbClr val="FE9C1A"/>
              </a:solidFill>
              <a:ln w="19050">
                <a:solidFill>
                  <a:schemeClr val="lt1"/>
                </a:solidFill>
              </a:ln>
              <a:effectLst/>
            </c:spPr>
            <c:extLst>
              <c:ext xmlns:c16="http://schemas.microsoft.com/office/drawing/2014/chart" uri="{C3380CC4-5D6E-409C-BE32-E72D297353CC}">
                <c16:uniqueId val="{00000009-1A41-404A-A28C-F255A69E938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 place and type'!$D$3:$D$8</c:f>
              <c:strCache>
                <c:ptCount val="5"/>
                <c:pt idx="0">
                  <c:v>Greenhouse</c:v>
                </c:pt>
                <c:pt idx="1">
                  <c:v>Orchards</c:v>
                </c:pt>
                <c:pt idx="2">
                  <c:v>Vegetables</c:v>
                </c:pt>
                <c:pt idx="3">
                  <c:v>Vineyards</c:v>
                </c:pt>
                <c:pt idx="4">
                  <c:v>Arable</c:v>
                </c:pt>
              </c:strCache>
            </c:strRef>
          </c:cat>
          <c:val>
            <c:numRef>
              <c:f>'P place and type'!$E$3:$E$8</c:f>
              <c:numCache>
                <c:formatCode>General</c:formatCode>
                <c:ptCount val="5"/>
                <c:pt idx="0">
                  <c:v>23</c:v>
                </c:pt>
                <c:pt idx="1">
                  <c:v>15</c:v>
                </c:pt>
                <c:pt idx="2">
                  <c:v>38</c:v>
                </c:pt>
                <c:pt idx="3">
                  <c:v>23</c:v>
                </c:pt>
                <c:pt idx="4">
                  <c:v>80</c:v>
                </c:pt>
              </c:numCache>
            </c:numRef>
          </c:val>
          <c:extLst>
            <c:ext xmlns:c16="http://schemas.microsoft.com/office/drawing/2014/chart" uri="{C3380CC4-5D6E-409C-BE32-E72D297353CC}">
              <c16:uniqueId val="{0000000A-1A41-404A-A28C-F255A69E938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276388888888888"/>
          <c:y val="2.2662408162835032E-2"/>
          <c:w val="0.26723611111111112"/>
          <c:h val="0.451810391170983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Profitability</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0119716076106904"/>
          <c:y val="0.12031436065913693"/>
          <c:w val="0.55682805970004701"/>
          <c:h val="0.70995843335722353"/>
        </c:manualLayout>
      </c:layout>
      <c:barChart>
        <c:barDir val="bar"/>
        <c:grouping val="stacked"/>
        <c:varyColors val="0"/>
        <c:ser>
          <c:idx val="0"/>
          <c:order val="0"/>
          <c:tx>
            <c:strRef>
              <c:f>'P profit'!$E$3</c:f>
              <c:strCache>
                <c:ptCount val="1"/>
                <c:pt idx="0">
                  <c:v>Higher</c:v>
                </c:pt>
              </c:strCache>
            </c:strRef>
          </c:tx>
          <c:spPr>
            <a:solidFill>
              <a:srgbClr val="956B43"/>
            </a:solidFill>
            <a:ln>
              <a:noFill/>
            </a:ln>
            <a:effectLst/>
          </c:spPr>
          <c:invertIfNegative val="0"/>
          <c:cat>
            <c:strRef>
              <c:f>'P profit'!$F$2:$M$2</c:f>
              <c:strCache>
                <c:ptCount val="8"/>
                <c:pt idx="0">
                  <c:v> pesticide cost</c:v>
                </c:pt>
                <c:pt idx="1">
                  <c:v> equipement cost</c:v>
                </c:pt>
                <c:pt idx="2">
                  <c:v> work load</c:v>
                </c:pt>
                <c:pt idx="3">
                  <c:v>my fruit yield is</c:v>
                </c:pt>
                <c:pt idx="4">
                  <c:v>prices achived</c:v>
                </c:pt>
                <c:pt idx="5">
                  <c:v>croping gross margin</c:v>
                </c:pt>
                <c:pt idx="6">
                  <c:v>farm profitability (net income)</c:v>
                </c:pt>
                <c:pt idx="7">
                  <c:v>overall economic profitability (net income, whole farm)</c:v>
                </c:pt>
              </c:strCache>
            </c:strRef>
          </c:cat>
          <c:val>
            <c:numRef>
              <c:f>'P profit'!$F$3:$M$3</c:f>
              <c:numCache>
                <c:formatCode>General</c:formatCode>
                <c:ptCount val="8"/>
                <c:pt idx="0">
                  <c:v>12</c:v>
                </c:pt>
                <c:pt idx="1">
                  <c:v>17</c:v>
                </c:pt>
                <c:pt idx="2">
                  <c:v>17</c:v>
                </c:pt>
                <c:pt idx="3">
                  <c:v>15</c:v>
                </c:pt>
                <c:pt idx="4">
                  <c:v>19</c:v>
                </c:pt>
                <c:pt idx="5">
                  <c:v>17</c:v>
                </c:pt>
                <c:pt idx="6">
                  <c:v>13</c:v>
                </c:pt>
                <c:pt idx="7">
                  <c:v>8</c:v>
                </c:pt>
              </c:numCache>
            </c:numRef>
          </c:val>
          <c:extLst>
            <c:ext xmlns:c16="http://schemas.microsoft.com/office/drawing/2014/chart" uri="{C3380CC4-5D6E-409C-BE32-E72D297353CC}">
              <c16:uniqueId val="{00000000-2F51-4A9F-A51D-B60C7F5DCBBF}"/>
            </c:ext>
          </c:extLst>
        </c:ser>
        <c:ser>
          <c:idx val="1"/>
          <c:order val="1"/>
          <c:tx>
            <c:strRef>
              <c:f>'P profit'!$E$4</c:f>
              <c:strCache>
                <c:ptCount val="1"/>
                <c:pt idx="0">
                  <c:v>Rather higher</c:v>
                </c:pt>
              </c:strCache>
            </c:strRef>
          </c:tx>
          <c:spPr>
            <a:solidFill>
              <a:srgbClr val="FE9C1A"/>
            </a:solidFill>
            <a:ln>
              <a:noFill/>
            </a:ln>
            <a:effectLst/>
          </c:spPr>
          <c:invertIfNegative val="0"/>
          <c:cat>
            <c:strRef>
              <c:f>'P profit'!$F$2:$M$2</c:f>
              <c:strCache>
                <c:ptCount val="8"/>
                <c:pt idx="0">
                  <c:v> pesticide cost</c:v>
                </c:pt>
                <c:pt idx="1">
                  <c:v> equipement cost</c:v>
                </c:pt>
                <c:pt idx="2">
                  <c:v> work load</c:v>
                </c:pt>
                <c:pt idx="3">
                  <c:v>my fruit yield is</c:v>
                </c:pt>
                <c:pt idx="4">
                  <c:v>prices achived</c:v>
                </c:pt>
                <c:pt idx="5">
                  <c:v>croping gross margin</c:v>
                </c:pt>
                <c:pt idx="6">
                  <c:v>farm profitability (net income)</c:v>
                </c:pt>
                <c:pt idx="7">
                  <c:v>overall economic profitability (net income, whole farm)</c:v>
                </c:pt>
              </c:strCache>
            </c:strRef>
          </c:cat>
          <c:val>
            <c:numRef>
              <c:f>'P profit'!$F$4:$M$4</c:f>
              <c:numCache>
                <c:formatCode>General</c:formatCode>
                <c:ptCount val="8"/>
                <c:pt idx="0">
                  <c:v>31</c:v>
                </c:pt>
                <c:pt idx="1">
                  <c:v>39</c:v>
                </c:pt>
                <c:pt idx="2">
                  <c:v>34</c:v>
                </c:pt>
                <c:pt idx="3">
                  <c:v>9</c:v>
                </c:pt>
                <c:pt idx="4">
                  <c:v>45</c:v>
                </c:pt>
                <c:pt idx="5">
                  <c:v>56</c:v>
                </c:pt>
                <c:pt idx="6">
                  <c:v>68</c:v>
                </c:pt>
                <c:pt idx="7">
                  <c:v>62</c:v>
                </c:pt>
              </c:numCache>
            </c:numRef>
          </c:val>
          <c:extLst>
            <c:ext xmlns:c16="http://schemas.microsoft.com/office/drawing/2014/chart" uri="{C3380CC4-5D6E-409C-BE32-E72D297353CC}">
              <c16:uniqueId val="{00000001-2F51-4A9F-A51D-B60C7F5DCBBF}"/>
            </c:ext>
          </c:extLst>
        </c:ser>
        <c:ser>
          <c:idx val="2"/>
          <c:order val="2"/>
          <c:tx>
            <c:strRef>
              <c:f>'P profit'!$E$5</c:f>
              <c:strCache>
                <c:ptCount val="1"/>
                <c:pt idx="0">
                  <c:v>Similar</c:v>
                </c:pt>
              </c:strCache>
            </c:strRef>
          </c:tx>
          <c:spPr>
            <a:solidFill>
              <a:srgbClr val="92D050"/>
            </a:solidFill>
            <a:ln>
              <a:noFill/>
            </a:ln>
            <a:effectLst/>
          </c:spPr>
          <c:invertIfNegative val="0"/>
          <c:cat>
            <c:strRef>
              <c:f>'P profit'!$F$2:$M$2</c:f>
              <c:strCache>
                <c:ptCount val="8"/>
                <c:pt idx="0">
                  <c:v> pesticide cost</c:v>
                </c:pt>
                <c:pt idx="1">
                  <c:v> equipement cost</c:v>
                </c:pt>
                <c:pt idx="2">
                  <c:v> work load</c:v>
                </c:pt>
                <c:pt idx="3">
                  <c:v>my fruit yield is</c:v>
                </c:pt>
                <c:pt idx="4">
                  <c:v>prices achived</c:v>
                </c:pt>
                <c:pt idx="5">
                  <c:v>croping gross margin</c:v>
                </c:pt>
                <c:pt idx="6">
                  <c:v>farm profitability (net income)</c:v>
                </c:pt>
                <c:pt idx="7">
                  <c:v>overall economic profitability (net income, whole farm)</c:v>
                </c:pt>
              </c:strCache>
            </c:strRef>
          </c:cat>
          <c:val>
            <c:numRef>
              <c:f>'P profit'!$F$5:$M$5</c:f>
              <c:numCache>
                <c:formatCode>General</c:formatCode>
                <c:ptCount val="8"/>
                <c:pt idx="0">
                  <c:v>68</c:v>
                </c:pt>
                <c:pt idx="1">
                  <c:v>67</c:v>
                </c:pt>
                <c:pt idx="2">
                  <c:v>76</c:v>
                </c:pt>
                <c:pt idx="3">
                  <c:v>21</c:v>
                </c:pt>
                <c:pt idx="4">
                  <c:v>103</c:v>
                </c:pt>
                <c:pt idx="5">
                  <c:v>82</c:v>
                </c:pt>
                <c:pt idx="6">
                  <c:v>78</c:v>
                </c:pt>
                <c:pt idx="7">
                  <c:v>85</c:v>
                </c:pt>
              </c:numCache>
            </c:numRef>
          </c:val>
          <c:extLst>
            <c:ext xmlns:c16="http://schemas.microsoft.com/office/drawing/2014/chart" uri="{C3380CC4-5D6E-409C-BE32-E72D297353CC}">
              <c16:uniqueId val="{00000002-2F51-4A9F-A51D-B60C7F5DCBBF}"/>
            </c:ext>
          </c:extLst>
        </c:ser>
        <c:ser>
          <c:idx val="3"/>
          <c:order val="3"/>
          <c:tx>
            <c:strRef>
              <c:f>'P profit'!$E$6</c:f>
              <c:strCache>
                <c:ptCount val="1"/>
                <c:pt idx="0">
                  <c:v>Rather lower</c:v>
                </c:pt>
              </c:strCache>
            </c:strRef>
          </c:tx>
          <c:spPr>
            <a:solidFill>
              <a:srgbClr val="098A48"/>
            </a:solidFill>
            <a:ln>
              <a:noFill/>
            </a:ln>
            <a:effectLst/>
          </c:spPr>
          <c:invertIfNegative val="0"/>
          <c:cat>
            <c:strRef>
              <c:f>'P profit'!$F$2:$M$2</c:f>
              <c:strCache>
                <c:ptCount val="8"/>
                <c:pt idx="0">
                  <c:v> pesticide cost</c:v>
                </c:pt>
                <c:pt idx="1">
                  <c:v> equipement cost</c:v>
                </c:pt>
                <c:pt idx="2">
                  <c:v> work load</c:v>
                </c:pt>
                <c:pt idx="3">
                  <c:v>my fruit yield is</c:v>
                </c:pt>
                <c:pt idx="4">
                  <c:v>prices achived</c:v>
                </c:pt>
                <c:pt idx="5">
                  <c:v>croping gross margin</c:v>
                </c:pt>
                <c:pt idx="6">
                  <c:v>farm profitability (net income)</c:v>
                </c:pt>
                <c:pt idx="7">
                  <c:v>overall economic profitability (net income, whole farm)</c:v>
                </c:pt>
              </c:strCache>
            </c:strRef>
          </c:cat>
          <c:val>
            <c:numRef>
              <c:f>'P profit'!$F$6:$M$6</c:f>
              <c:numCache>
                <c:formatCode>General</c:formatCode>
                <c:ptCount val="8"/>
                <c:pt idx="0">
                  <c:v>43</c:v>
                </c:pt>
                <c:pt idx="1">
                  <c:v>40</c:v>
                </c:pt>
                <c:pt idx="2">
                  <c:v>34</c:v>
                </c:pt>
                <c:pt idx="3">
                  <c:v>6</c:v>
                </c:pt>
                <c:pt idx="4">
                  <c:v>5</c:v>
                </c:pt>
                <c:pt idx="5">
                  <c:v>17</c:v>
                </c:pt>
                <c:pt idx="6">
                  <c:v>9</c:v>
                </c:pt>
                <c:pt idx="7">
                  <c:v>17</c:v>
                </c:pt>
              </c:numCache>
            </c:numRef>
          </c:val>
          <c:extLst>
            <c:ext xmlns:c16="http://schemas.microsoft.com/office/drawing/2014/chart" uri="{C3380CC4-5D6E-409C-BE32-E72D297353CC}">
              <c16:uniqueId val="{00000003-2F51-4A9F-A51D-B60C7F5DCBBF}"/>
            </c:ext>
          </c:extLst>
        </c:ser>
        <c:ser>
          <c:idx val="4"/>
          <c:order val="4"/>
          <c:tx>
            <c:strRef>
              <c:f>'P profit'!$E$7</c:f>
              <c:strCache>
                <c:ptCount val="1"/>
                <c:pt idx="0">
                  <c:v>Lower</c:v>
                </c:pt>
              </c:strCache>
            </c:strRef>
          </c:tx>
          <c:spPr>
            <a:solidFill>
              <a:srgbClr val="005A35"/>
            </a:solidFill>
            <a:ln>
              <a:noFill/>
            </a:ln>
            <a:effectLst/>
          </c:spPr>
          <c:invertIfNegative val="0"/>
          <c:cat>
            <c:strRef>
              <c:f>'P profit'!$F$2:$M$2</c:f>
              <c:strCache>
                <c:ptCount val="8"/>
                <c:pt idx="0">
                  <c:v> pesticide cost</c:v>
                </c:pt>
                <c:pt idx="1">
                  <c:v> equipement cost</c:v>
                </c:pt>
                <c:pt idx="2">
                  <c:v> work load</c:v>
                </c:pt>
                <c:pt idx="3">
                  <c:v>my fruit yield is</c:v>
                </c:pt>
                <c:pt idx="4">
                  <c:v>prices achived</c:v>
                </c:pt>
                <c:pt idx="5">
                  <c:v>croping gross margin</c:v>
                </c:pt>
                <c:pt idx="6">
                  <c:v>farm profitability (net income)</c:v>
                </c:pt>
                <c:pt idx="7">
                  <c:v>overall economic profitability (net income, whole farm)</c:v>
                </c:pt>
              </c:strCache>
            </c:strRef>
          </c:cat>
          <c:val>
            <c:numRef>
              <c:f>'P profit'!$F$7:$M$7</c:f>
              <c:numCache>
                <c:formatCode>General</c:formatCode>
                <c:ptCount val="8"/>
                <c:pt idx="0">
                  <c:v>20</c:v>
                </c:pt>
                <c:pt idx="1">
                  <c:v>11</c:v>
                </c:pt>
                <c:pt idx="2">
                  <c:v>13</c:v>
                </c:pt>
                <c:pt idx="3">
                  <c:v>2</c:v>
                </c:pt>
                <c:pt idx="4">
                  <c:v>2</c:v>
                </c:pt>
                <c:pt idx="5">
                  <c:v>2</c:v>
                </c:pt>
                <c:pt idx="6">
                  <c:v>6</c:v>
                </c:pt>
                <c:pt idx="7">
                  <c:v>2</c:v>
                </c:pt>
              </c:numCache>
            </c:numRef>
          </c:val>
          <c:extLst>
            <c:ext xmlns:c16="http://schemas.microsoft.com/office/drawing/2014/chart" uri="{C3380CC4-5D6E-409C-BE32-E72D297353CC}">
              <c16:uniqueId val="{00000004-2F51-4A9F-A51D-B60C7F5DCBBF}"/>
            </c:ext>
          </c:extLst>
        </c:ser>
        <c:dLbls>
          <c:showLegendKey val="0"/>
          <c:showVal val="0"/>
          <c:showCatName val="0"/>
          <c:showSerName val="0"/>
          <c:showPercent val="0"/>
          <c:showBubbleSize val="0"/>
        </c:dLbls>
        <c:gapWidth val="150"/>
        <c:overlap val="100"/>
        <c:axId val="767304064"/>
        <c:axId val="767307016"/>
      </c:barChart>
      <c:catAx>
        <c:axId val="767304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7307016"/>
        <c:crosses val="autoZero"/>
        <c:auto val="1"/>
        <c:lblAlgn val="ctr"/>
        <c:lblOffset val="100"/>
        <c:noMultiLvlLbl val="0"/>
      </c:catAx>
      <c:valAx>
        <c:axId val="767307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304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570512520129964"/>
          <c:y val="3.042836395933602E-3"/>
        </c:manualLayout>
      </c:layout>
      <c:overlay val="0"/>
      <c:spPr>
        <a:noFill/>
        <a:ln>
          <a:noFill/>
        </a:ln>
        <a:effectLst/>
      </c:spPr>
      <c:txPr>
        <a:bodyPr rot="0" spcFirstLastPara="1" vertOverflow="ellipsis" vert="horz" wrap="square" anchor="ctr" anchorCtr="0"/>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372924079357176"/>
          <c:y val="0.2991283891642762"/>
          <c:w val="0.75913265895538073"/>
          <c:h val="0.48567519233769818"/>
        </c:manualLayout>
      </c:layout>
      <c:barChart>
        <c:barDir val="col"/>
        <c:grouping val="clustered"/>
        <c:varyColors val="0"/>
        <c:ser>
          <c:idx val="0"/>
          <c:order val="0"/>
          <c:tx>
            <c:strRef>
              <c:f>'P satisfied'!$F$2</c:f>
              <c:strCache>
                <c:ptCount val="1"/>
                <c:pt idx="0">
                  <c:v>Overall satisfaction with current pest management strategy?</c:v>
                </c:pt>
              </c:strCache>
            </c:strRef>
          </c:tx>
          <c:spPr>
            <a:solidFill>
              <a:schemeClr val="accent1"/>
            </a:solidFill>
            <a:ln>
              <a:noFill/>
            </a:ln>
            <a:effectLst/>
          </c:spPr>
          <c:invertIfNegative val="0"/>
          <c:dPt>
            <c:idx val="0"/>
            <c:invertIfNegative val="0"/>
            <c:bubble3D val="0"/>
            <c:spPr>
              <a:solidFill>
                <a:srgbClr val="956B43"/>
              </a:solidFill>
              <a:ln>
                <a:noFill/>
              </a:ln>
              <a:effectLst/>
            </c:spPr>
            <c:extLst>
              <c:ext xmlns:c16="http://schemas.microsoft.com/office/drawing/2014/chart" uri="{C3380CC4-5D6E-409C-BE32-E72D297353CC}">
                <c16:uniqueId val="{00000008-AA0A-44E1-9516-E57FC8A7F4D8}"/>
              </c:ext>
            </c:extLst>
          </c:dPt>
          <c:dPt>
            <c:idx val="1"/>
            <c:invertIfNegative val="0"/>
            <c:bubble3D val="0"/>
            <c:spPr>
              <a:solidFill>
                <a:srgbClr val="FE9C1A"/>
              </a:solidFill>
              <a:ln>
                <a:noFill/>
              </a:ln>
              <a:effectLst/>
            </c:spPr>
            <c:extLst>
              <c:ext xmlns:c16="http://schemas.microsoft.com/office/drawing/2014/chart" uri="{C3380CC4-5D6E-409C-BE32-E72D297353CC}">
                <c16:uniqueId val="{00000001-92D9-42A3-9B73-825567EFBEA9}"/>
              </c:ext>
            </c:extLst>
          </c:dPt>
          <c:dPt>
            <c:idx val="2"/>
            <c:invertIfNegative val="0"/>
            <c:bubble3D val="0"/>
            <c:spPr>
              <a:solidFill>
                <a:srgbClr val="92D050"/>
              </a:solidFill>
              <a:ln>
                <a:noFill/>
              </a:ln>
              <a:effectLst/>
            </c:spPr>
            <c:extLst>
              <c:ext xmlns:c16="http://schemas.microsoft.com/office/drawing/2014/chart" uri="{C3380CC4-5D6E-409C-BE32-E72D297353CC}">
                <c16:uniqueId val="{00000002-92D9-42A3-9B73-825567EFBEA9}"/>
              </c:ext>
            </c:extLst>
          </c:dPt>
          <c:dPt>
            <c:idx val="3"/>
            <c:invertIfNegative val="0"/>
            <c:bubble3D val="0"/>
            <c:spPr>
              <a:solidFill>
                <a:srgbClr val="098A48"/>
              </a:solidFill>
              <a:ln>
                <a:noFill/>
              </a:ln>
              <a:effectLst/>
            </c:spPr>
            <c:extLst>
              <c:ext xmlns:c16="http://schemas.microsoft.com/office/drawing/2014/chart" uri="{C3380CC4-5D6E-409C-BE32-E72D297353CC}">
                <c16:uniqueId val="{00000003-92D9-42A3-9B73-825567EFBEA9}"/>
              </c:ext>
            </c:extLst>
          </c:dPt>
          <c:dPt>
            <c:idx val="4"/>
            <c:invertIfNegative val="0"/>
            <c:bubble3D val="0"/>
            <c:spPr>
              <a:solidFill>
                <a:srgbClr val="005A35"/>
              </a:solidFill>
              <a:ln>
                <a:noFill/>
              </a:ln>
              <a:effectLst/>
            </c:spPr>
            <c:extLst>
              <c:ext xmlns:c16="http://schemas.microsoft.com/office/drawing/2014/chart" uri="{C3380CC4-5D6E-409C-BE32-E72D297353CC}">
                <c16:uniqueId val="{00000004-92D9-42A3-9B73-825567EFBEA9}"/>
              </c:ext>
            </c:extLst>
          </c:dPt>
          <c:cat>
            <c:strRef>
              <c:f>'P satisfied'!$E$3:$E$7</c:f>
              <c:strCache>
                <c:ptCount val="5"/>
                <c:pt idx="0">
                  <c:v>Very satisfied</c:v>
                </c:pt>
                <c:pt idx="1">
                  <c:v>Rather satisfied</c:v>
                </c:pt>
                <c:pt idx="2">
                  <c:v>Intermediate</c:v>
                </c:pt>
                <c:pt idx="3">
                  <c:v>Rather not satisfied</c:v>
                </c:pt>
                <c:pt idx="4">
                  <c:v>Not at all satisfied</c:v>
                </c:pt>
              </c:strCache>
            </c:strRef>
          </c:cat>
          <c:val>
            <c:numRef>
              <c:f>'P satisfied'!$F$3:$F$7</c:f>
              <c:numCache>
                <c:formatCode>General</c:formatCode>
                <c:ptCount val="5"/>
                <c:pt idx="0">
                  <c:v>28</c:v>
                </c:pt>
                <c:pt idx="1">
                  <c:v>85</c:v>
                </c:pt>
                <c:pt idx="2">
                  <c:v>53</c:v>
                </c:pt>
                <c:pt idx="3">
                  <c:v>7</c:v>
                </c:pt>
                <c:pt idx="4">
                  <c:v>1</c:v>
                </c:pt>
              </c:numCache>
            </c:numRef>
          </c:val>
          <c:extLst>
            <c:ext xmlns:c16="http://schemas.microsoft.com/office/drawing/2014/chart" uri="{C3380CC4-5D6E-409C-BE32-E72D297353CC}">
              <c16:uniqueId val="{00000000-92D9-42A3-9B73-825567EFBEA9}"/>
            </c:ext>
          </c:extLst>
        </c:ser>
        <c:dLbls>
          <c:showLegendKey val="0"/>
          <c:showVal val="0"/>
          <c:showCatName val="0"/>
          <c:showSerName val="0"/>
          <c:showPercent val="0"/>
          <c:showBubbleSize val="0"/>
        </c:dLbls>
        <c:gapWidth val="11"/>
        <c:overlap val="-27"/>
        <c:axId val="1047856512"/>
        <c:axId val="1047854544"/>
      </c:barChart>
      <c:catAx>
        <c:axId val="104785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54544"/>
        <c:crosses val="autoZero"/>
        <c:auto val="1"/>
        <c:lblAlgn val="ctr"/>
        <c:lblOffset val="100"/>
        <c:noMultiLvlLbl val="0"/>
      </c:catAx>
      <c:valAx>
        <c:axId val="1047854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56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 for plotting'!$E$37</c:f>
          <c:strCache>
            <c:ptCount val="1"/>
            <c:pt idx="0">
              <c:v>Decision making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'data for plotting'!$F$38</c:f>
              <c:strCache>
                <c:ptCount val="1"/>
                <c:pt idx="0">
                  <c:v>Fully true</c:v>
                </c:pt>
              </c:strCache>
            </c:strRef>
          </c:tx>
          <c:spPr>
            <a:solidFill>
              <a:srgbClr val="956B43"/>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[0]!Ans_01</c:f>
              <c:numCache>
                <c:formatCode>General</c:formatCode>
                <c:ptCount val="9"/>
                <c:pt idx="0">
                  <c:v>49</c:v>
                </c:pt>
                <c:pt idx="1">
                  <c:v>51</c:v>
                </c:pt>
                <c:pt idx="2">
                  <c:v>95</c:v>
                </c:pt>
                <c:pt idx="3">
                  <c:v>73</c:v>
                </c:pt>
                <c:pt idx="4">
                  <c:v>112</c:v>
                </c:pt>
                <c:pt idx="5">
                  <c:v>19</c:v>
                </c:pt>
                <c:pt idx="6">
                  <c:v>25</c:v>
                </c:pt>
                <c:pt idx="7">
                  <c:v>97</c:v>
                </c:pt>
                <c:pt idx="8">
                  <c:v>5</c:v>
                </c:pt>
              </c:numCache>
            </c:numRef>
          </c:val>
          <c:extLst>
            <c:ext xmlns:c16="http://schemas.microsoft.com/office/drawing/2014/chart" uri="{C3380CC4-5D6E-409C-BE32-E72D297353CC}">
              <c16:uniqueId val="{00000000-3EDD-45E2-A55E-B9AF1FCFC2B1}"/>
            </c:ext>
          </c:extLst>
        </c:ser>
        <c:ser>
          <c:idx val="1"/>
          <c:order val="1"/>
          <c:tx>
            <c:strRef>
              <c:f>'data for plotting'!$G$38</c:f>
              <c:strCache>
                <c:ptCount val="1"/>
                <c:pt idx="0">
                  <c:v>Rather true</c:v>
                </c:pt>
              </c:strCache>
            </c:strRef>
          </c:tx>
          <c:spPr>
            <a:solidFill>
              <a:srgbClr val="FE9C1A"/>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[0]!Ans_02</c:f>
              <c:numCache>
                <c:formatCode>General</c:formatCode>
                <c:ptCount val="9"/>
                <c:pt idx="0">
                  <c:v>30</c:v>
                </c:pt>
                <c:pt idx="1">
                  <c:v>21</c:v>
                </c:pt>
                <c:pt idx="2">
                  <c:v>46</c:v>
                </c:pt>
                <c:pt idx="3">
                  <c:v>30</c:v>
                </c:pt>
                <c:pt idx="4">
                  <c:v>29</c:v>
                </c:pt>
                <c:pt idx="5">
                  <c:v>20</c:v>
                </c:pt>
                <c:pt idx="6">
                  <c:v>11</c:v>
                </c:pt>
                <c:pt idx="7">
                  <c:v>44</c:v>
                </c:pt>
                <c:pt idx="8">
                  <c:v>13</c:v>
                </c:pt>
              </c:numCache>
            </c:numRef>
          </c:val>
          <c:extLst>
            <c:ext xmlns:c16="http://schemas.microsoft.com/office/drawing/2014/chart" uri="{C3380CC4-5D6E-409C-BE32-E72D297353CC}">
              <c16:uniqueId val="{00000001-3EDD-45E2-A55E-B9AF1FCFC2B1}"/>
            </c:ext>
          </c:extLst>
        </c:ser>
        <c:ser>
          <c:idx val="2"/>
          <c:order val="2"/>
          <c:tx>
            <c:strRef>
              <c:f>'data for plotting'!$H$38</c:f>
              <c:strCache>
                <c:ptCount val="1"/>
                <c:pt idx="0">
                  <c:v>Intermediate</c:v>
                </c:pt>
              </c:strCache>
            </c:strRef>
          </c:tx>
          <c:spPr>
            <a:solidFill>
              <a:srgbClr val="92D050"/>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[0]!ANS_03</c:f>
              <c:numCache>
                <c:formatCode>General</c:formatCode>
                <c:ptCount val="9"/>
                <c:pt idx="0">
                  <c:v>26</c:v>
                </c:pt>
                <c:pt idx="1">
                  <c:v>27</c:v>
                </c:pt>
                <c:pt idx="2">
                  <c:v>23</c:v>
                </c:pt>
                <c:pt idx="3">
                  <c:v>22</c:v>
                </c:pt>
                <c:pt idx="4">
                  <c:v>9</c:v>
                </c:pt>
                <c:pt idx="5">
                  <c:v>23</c:v>
                </c:pt>
                <c:pt idx="6">
                  <c:v>17</c:v>
                </c:pt>
                <c:pt idx="7">
                  <c:v>15</c:v>
                </c:pt>
                <c:pt idx="8">
                  <c:v>24</c:v>
                </c:pt>
              </c:numCache>
            </c:numRef>
          </c:val>
          <c:extLst>
            <c:ext xmlns:c16="http://schemas.microsoft.com/office/drawing/2014/chart" uri="{C3380CC4-5D6E-409C-BE32-E72D297353CC}">
              <c16:uniqueId val="{00000002-3EDD-45E2-A55E-B9AF1FCFC2B1}"/>
            </c:ext>
          </c:extLst>
        </c:ser>
        <c:ser>
          <c:idx val="3"/>
          <c:order val="3"/>
          <c:tx>
            <c:strRef>
              <c:f>'data for plotting'!$I$38</c:f>
              <c:strCache>
                <c:ptCount val="1"/>
                <c:pt idx="0">
                  <c:v>Not really true</c:v>
                </c:pt>
              </c:strCache>
            </c:strRef>
          </c:tx>
          <c:spPr>
            <a:solidFill>
              <a:srgbClr val="098A48"/>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[0]!ANS_04</c:f>
              <c:numCache>
                <c:formatCode>General</c:formatCode>
                <c:ptCount val="9"/>
                <c:pt idx="0">
                  <c:v>21</c:v>
                </c:pt>
                <c:pt idx="1">
                  <c:v>15</c:v>
                </c:pt>
                <c:pt idx="2">
                  <c:v>4</c:v>
                </c:pt>
                <c:pt idx="3">
                  <c:v>9</c:v>
                </c:pt>
                <c:pt idx="4">
                  <c:v>2</c:v>
                </c:pt>
                <c:pt idx="5">
                  <c:v>41</c:v>
                </c:pt>
                <c:pt idx="6">
                  <c:v>16</c:v>
                </c:pt>
                <c:pt idx="7">
                  <c:v>8</c:v>
                </c:pt>
                <c:pt idx="8">
                  <c:v>24</c:v>
                </c:pt>
              </c:numCache>
            </c:numRef>
          </c:val>
          <c:extLst>
            <c:ext xmlns:c16="http://schemas.microsoft.com/office/drawing/2014/chart" uri="{C3380CC4-5D6E-409C-BE32-E72D297353CC}">
              <c16:uniqueId val="{00000003-3EDD-45E2-A55E-B9AF1FCFC2B1}"/>
            </c:ext>
          </c:extLst>
        </c:ser>
        <c:ser>
          <c:idx val="4"/>
          <c:order val="4"/>
          <c:tx>
            <c:strRef>
              <c:f>'data for plotting'!$J$38</c:f>
              <c:strCache>
                <c:ptCount val="1"/>
                <c:pt idx="0">
                  <c:v>Not at all true</c:v>
                </c:pt>
              </c:strCache>
            </c:strRef>
          </c:tx>
          <c:spPr>
            <a:solidFill>
              <a:srgbClr val="005A35"/>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[0]!ANS_05</c:f>
              <c:numCache>
                <c:formatCode>General</c:formatCode>
                <c:ptCount val="9"/>
                <c:pt idx="0">
                  <c:v>46</c:v>
                </c:pt>
                <c:pt idx="1">
                  <c:v>33</c:v>
                </c:pt>
                <c:pt idx="2">
                  <c:v>8</c:v>
                </c:pt>
                <c:pt idx="3">
                  <c:v>14</c:v>
                </c:pt>
                <c:pt idx="4">
                  <c:v>1</c:v>
                </c:pt>
                <c:pt idx="5">
                  <c:v>73</c:v>
                </c:pt>
                <c:pt idx="6">
                  <c:v>107</c:v>
                </c:pt>
                <c:pt idx="7">
                  <c:v>11</c:v>
                </c:pt>
                <c:pt idx="8">
                  <c:v>109</c:v>
                </c:pt>
              </c:numCache>
            </c:numRef>
          </c:val>
          <c:extLst>
            <c:ext xmlns:c16="http://schemas.microsoft.com/office/drawing/2014/chart" uri="{C3380CC4-5D6E-409C-BE32-E72D297353CC}">
              <c16:uniqueId val="{00000004-3EDD-45E2-A55E-B9AF1FCFC2B1}"/>
            </c:ext>
          </c:extLst>
        </c:ser>
        <c:ser>
          <c:idx val="5"/>
          <c:order val="5"/>
          <c:tx>
            <c:strRef>
              <c:f>'data for plotting'!$K$38</c:f>
              <c:strCache>
                <c:ptCount val="1"/>
                <c:pt idx="0">
                  <c:v>NA - Don't know</c:v>
                </c:pt>
              </c:strCache>
            </c:strRef>
          </c:tx>
          <c:spPr>
            <a:solidFill>
              <a:schemeClr val="accent3">
                <a:lumMod val="40000"/>
                <a:lumOff val="60000"/>
              </a:schemeClr>
            </a:solidFill>
            <a:ln>
              <a:noFill/>
            </a:ln>
            <a:effectLst/>
          </c:spPr>
          <c:invertIfNegative val="0"/>
          <c:cat>
            <c:strRef>
              <c:f>[0]!QUESTIONS_01</c:f>
              <c:strCache>
                <c:ptCount val="9"/>
                <c:pt idx="0">
                  <c:v>Decision Support System (DSS) are used</c:v>
                </c:pt>
                <c:pt idx="1">
                  <c:v>I only treat the parts of the field that need treatment</c:v>
                </c:pt>
                <c:pt idx="2">
                  <c:v>I treat according to my knowledge</c:v>
                </c:pt>
                <c:pt idx="3">
                  <c:v>I use professional recommendation</c:v>
                </c:pt>
                <c:pt idx="4">
                  <c:v>I adapt the timing of treatments</c:v>
                </c:pt>
                <c:pt idx="5">
                  <c:v>I treat all over</c:v>
                </c:pt>
                <c:pt idx="6">
                  <c:v>I leave an untreated area so I can see the effect of the spray</c:v>
                </c:pt>
                <c:pt idx="7">
                  <c:v>I monitor to see the effect of the sprays</c:v>
                </c:pt>
                <c:pt idx="8">
                  <c:v>I do not have the time nor the resources to monitor after treatment</c:v>
                </c:pt>
              </c:strCache>
            </c:strRef>
          </c:cat>
          <c:val>
            <c:numRef>
              <c:f>[0]!ANS_06</c:f>
              <c:numCache>
                <c:formatCode>General</c:formatCode>
                <c:ptCount val="9"/>
                <c:pt idx="0">
                  <c:v>7</c:v>
                </c:pt>
                <c:pt idx="1">
                  <c:v>4</c:v>
                </c:pt>
                <c:pt idx="2">
                  <c:v>3</c:v>
                </c:pt>
                <c:pt idx="3">
                  <c:v>3</c:v>
                </c:pt>
                <c:pt idx="4">
                  <c:v>3</c:v>
                </c:pt>
                <c:pt idx="5">
                  <c:v>3</c:v>
                </c:pt>
                <c:pt idx="6">
                  <c:v>3</c:v>
                </c:pt>
                <c:pt idx="7">
                  <c:v>4</c:v>
                </c:pt>
                <c:pt idx="8">
                  <c:v>4</c:v>
                </c:pt>
              </c:numCache>
            </c:numRef>
          </c:val>
          <c:extLst>
            <c:ext xmlns:c16="http://schemas.microsoft.com/office/drawing/2014/chart" uri="{C3380CC4-5D6E-409C-BE32-E72D297353CC}">
              <c16:uniqueId val="{00000005-3EDD-45E2-A55E-B9AF1FCFC2B1}"/>
            </c:ext>
          </c:extLst>
        </c:ser>
        <c:dLbls>
          <c:showLegendKey val="0"/>
          <c:showVal val="0"/>
          <c:showCatName val="0"/>
          <c:showSerName val="0"/>
          <c:showPercent val="0"/>
          <c:showBubbleSize val="0"/>
        </c:dLbls>
        <c:gapWidth val="150"/>
        <c:overlap val="100"/>
        <c:axId val="528994440"/>
        <c:axId val="528984600"/>
      </c:barChart>
      <c:catAx>
        <c:axId val="528994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28984600"/>
        <c:crosses val="autoZero"/>
        <c:auto val="1"/>
        <c:lblAlgn val="ctr"/>
        <c:lblOffset val="100"/>
        <c:noMultiLvlLbl val="0"/>
      </c:catAx>
      <c:valAx>
        <c:axId val="528984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994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 IPM TFI'!$A$15</c:f>
              <c:strCache>
                <c:ptCount val="1"/>
                <c:pt idx="0">
                  <c:v>TFI</c:v>
                </c:pt>
              </c:strCache>
            </c:strRef>
          </c:tx>
          <c:spPr>
            <a:solidFill>
              <a:schemeClr val="accent1"/>
            </a:solidFill>
            <a:ln>
              <a:noFill/>
            </a:ln>
            <a:effectLst/>
          </c:spPr>
          <c:invertIfNegative val="0"/>
          <c:dPt>
            <c:idx val="0"/>
            <c:invertIfNegative val="0"/>
            <c:bubble3D val="0"/>
            <c:spPr>
              <a:solidFill>
                <a:srgbClr val="956B43"/>
              </a:solidFill>
              <a:ln>
                <a:noFill/>
              </a:ln>
              <a:effectLst/>
            </c:spPr>
            <c:extLst>
              <c:ext xmlns:c16="http://schemas.microsoft.com/office/drawing/2014/chart" uri="{C3380CC4-5D6E-409C-BE32-E72D297353CC}">
                <c16:uniqueId val="{00000002-BD80-4DFA-9345-E6379711E65C}"/>
              </c:ext>
            </c:extLst>
          </c:dPt>
          <c:dPt>
            <c:idx val="1"/>
            <c:invertIfNegative val="0"/>
            <c:bubble3D val="0"/>
            <c:spPr>
              <a:solidFill>
                <a:srgbClr val="FE9C1A"/>
              </a:solidFill>
              <a:ln>
                <a:noFill/>
              </a:ln>
              <a:effectLst/>
            </c:spPr>
            <c:extLst>
              <c:ext xmlns:c16="http://schemas.microsoft.com/office/drawing/2014/chart" uri="{C3380CC4-5D6E-409C-BE32-E72D297353CC}">
                <c16:uniqueId val="{00000000-1E5D-4144-8876-BAD2870BDC76}"/>
              </c:ext>
            </c:extLst>
          </c:dPt>
          <c:cat>
            <c:strRef>
              <c:f>'P IPM TFI'!$B$3:$C$3</c:f>
              <c:strCache>
                <c:ptCount val="2"/>
                <c:pt idx="0">
                  <c:v>Conventional</c:v>
                </c:pt>
                <c:pt idx="1">
                  <c:v>Organic</c:v>
                </c:pt>
              </c:strCache>
            </c:strRef>
          </c:cat>
          <c:val>
            <c:numRef>
              <c:f>'P IPM TFI'!$B$15:$C$15</c:f>
              <c:numCache>
                <c:formatCode>General</c:formatCode>
                <c:ptCount val="2"/>
                <c:pt idx="0">
                  <c:v>6.3587901084059117</c:v>
                </c:pt>
                <c:pt idx="1">
                  <c:v>2.7116520968696594</c:v>
                </c:pt>
              </c:numCache>
            </c:numRef>
          </c:val>
          <c:extLst>
            <c:ext xmlns:c16="http://schemas.microsoft.com/office/drawing/2014/chart" uri="{C3380CC4-5D6E-409C-BE32-E72D297353CC}">
              <c16:uniqueId val="{00000000-CE67-4652-9C1A-8DF76E3A0D48}"/>
            </c:ext>
          </c:extLst>
        </c:ser>
        <c:dLbls>
          <c:showLegendKey val="0"/>
          <c:showVal val="0"/>
          <c:showCatName val="0"/>
          <c:showSerName val="0"/>
          <c:showPercent val="0"/>
          <c:showBubbleSize val="0"/>
        </c:dLbls>
        <c:gapWidth val="25"/>
        <c:overlap val="-27"/>
        <c:axId val="2117044480"/>
        <c:axId val="2117040520"/>
      </c:barChart>
      <c:catAx>
        <c:axId val="211704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040520"/>
        <c:crosses val="autoZero"/>
        <c:auto val="1"/>
        <c:lblAlgn val="ctr"/>
        <c:lblOffset val="100"/>
        <c:noMultiLvlLbl val="0"/>
      </c:catAx>
      <c:valAx>
        <c:axId val="2117040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044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IPM index</a:t>
            </a:r>
          </a:p>
          <a:p>
            <a:pPr>
              <a:defRPr/>
            </a:pPr>
            <a:r>
              <a:rPr lang="en-US"/>
              <a:t>Proportion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 IPM TFI'!$A$4</c:f>
              <c:strCache>
                <c:ptCount val="1"/>
                <c:pt idx="0">
                  <c:v>IPM index</c:v>
                </c:pt>
              </c:strCache>
            </c:strRef>
          </c:tx>
          <c:spPr>
            <a:solidFill>
              <a:schemeClr val="accent1"/>
            </a:solidFill>
            <a:ln>
              <a:noFill/>
            </a:ln>
            <a:effectLst/>
          </c:spPr>
          <c:invertIfNegative val="0"/>
          <c:dPt>
            <c:idx val="0"/>
            <c:invertIfNegative val="0"/>
            <c:bubble3D val="0"/>
            <c:spPr>
              <a:solidFill>
                <a:srgbClr val="956B43"/>
              </a:solidFill>
              <a:ln>
                <a:noFill/>
              </a:ln>
              <a:effectLst/>
            </c:spPr>
            <c:extLst>
              <c:ext xmlns:c16="http://schemas.microsoft.com/office/drawing/2014/chart" uri="{C3380CC4-5D6E-409C-BE32-E72D297353CC}">
                <c16:uniqueId val="{00000002-8209-4C30-8CC5-8BD536A105B4}"/>
              </c:ext>
            </c:extLst>
          </c:dPt>
          <c:dPt>
            <c:idx val="1"/>
            <c:invertIfNegative val="0"/>
            <c:bubble3D val="0"/>
            <c:spPr>
              <a:solidFill>
                <a:srgbClr val="FE9C1A"/>
              </a:solidFill>
              <a:ln>
                <a:noFill/>
              </a:ln>
              <a:effectLst/>
            </c:spPr>
            <c:extLst>
              <c:ext xmlns:c16="http://schemas.microsoft.com/office/drawing/2014/chart" uri="{C3380CC4-5D6E-409C-BE32-E72D297353CC}">
                <c16:uniqueId val="{00000000-38CE-4EB5-917B-913D672B7C29}"/>
              </c:ext>
            </c:extLst>
          </c:dPt>
          <c:cat>
            <c:strRef>
              <c:f>'P IPM TFI'!$B$3:$C$3</c:f>
              <c:strCache>
                <c:ptCount val="2"/>
                <c:pt idx="0">
                  <c:v>Conventional</c:v>
                </c:pt>
                <c:pt idx="1">
                  <c:v>Organic</c:v>
                </c:pt>
              </c:strCache>
            </c:strRef>
          </c:cat>
          <c:val>
            <c:numRef>
              <c:f>'P IPM TFI'!$B$4:$C$4</c:f>
              <c:numCache>
                <c:formatCode>General</c:formatCode>
                <c:ptCount val="2"/>
                <c:pt idx="0">
                  <c:v>0.58359425875050897</c:v>
                </c:pt>
                <c:pt idx="1">
                  <c:v>0.64621204278812971</c:v>
                </c:pt>
              </c:numCache>
            </c:numRef>
          </c:val>
          <c:extLst>
            <c:ext xmlns:c16="http://schemas.microsoft.com/office/drawing/2014/chart" uri="{C3380CC4-5D6E-409C-BE32-E72D297353CC}">
              <c16:uniqueId val="{00000000-5681-40B8-9094-D88C1F9F1FC7}"/>
            </c:ext>
          </c:extLst>
        </c:ser>
        <c:dLbls>
          <c:showLegendKey val="0"/>
          <c:showVal val="0"/>
          <c:showCatName val="0"/>
          <c:showSerName val="0"/>
          <c:showPercent val="0"/>
          <c:showBubbleSize val="0"/>
        </c:dLbls>
        <c:gapWidth val="25"/>
        <c:overlap val="-27"/>
        <c:axId val="2117044480"/>
        <c:axId val="2117040520"/>
      </c:barChart>
      <c:catAx>
        <c:axId val="211704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040520"/>
        <c:crosses val="autoZero"/>
        <c:auto val="1"/>
        <c:lblAlgn val="ctr"/>
        <c:lblOffset val="100"/>
        <c:noMultiLvlLbl val="0"/>
      </c:catAx>
      <c:valAx>
        <c:axId val="2117040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044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type!PivotTable2</c:name>
    <c:fmtId val="11"/>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Country</a:t>
            </a:r>
          </a:p>
        </c:rich>
      </c:tx>
      <c:layout>
        <c:manualLayout>
          <c:xMode val="edge"/>
          <c:yMode val="edge"/>
          <c:x val="3.4164583333333366E-2"/>
          <c:y val="3.2213919733012346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rgbClr val="FE9C1A"/>
          </a:solidFill>
          <a:ln w="19050">
            <a:solidFill>
              <a:schemeClr val="lt1"/>
            </a:solidFill>
          </a:ln>
          <a:effectLst/>
        </c:spPr>
      </c:pivotFmt>
      <c:pivotFmt>
        <c:idx val="71"/>
        <c:spPr>
          <a:solidFill>
            <a:srgbClr val="FE7F00"/>
          </a:solidFill>
          <a:ln w="19050">
            <a:solidFill>
              <a:schemeClr val="lt1"/>
            </a:solidFill>
          </a:ln>
          <a:effectLst/>
        </c:spPr>
      </c:pivotFmt>
      <c:pivotFmt>
        <c:idx val="72"/>
        <c:spPr>
          <a:solidFill>
            <a:srgbClr val="005A35"/>
          </a:solidFill>
          <a:ln w="19050">
            <a:solidFill>
              <a:schemeClr val="lt1"/>
            </a:solidFill>
          </a:ln>
          <a:effectLst/>
        </c:spPr>
      </c:pivotFmt>
      <c:pivotFmt>
        <c:idx val="73"/>
        <c:spPr>
          <a:solidFill>
            <a:schemeClr val="accent4">
              <a:lumMod val="75000"/>
            </a:schemeClr>
          </a:solidFill>
          <a:ln w="19050">
            <a:solidFill>
              <a:schemeClr val="lt1"/>
            </a:solidFill>
          </a:ln>
          <a:effectLst/>
        </c:spPr>
      </c:pivotFmt>
      <c:pivotFmt>
        <c:idx val="74"/>
        <c:spPr>
          <a:solidFill>
            <a:srgbClr val="92D050"/>
          </a:solidFill>
          <a:ln w="19050">
            <a:solidFill>
              <a:schemeClr val="lt1"/>
            </a:solidFill>
          </a:ln>
          <a:effectLst/>
        </c:spPr>
      </c:pivotFmt>
      <c:pivotFmt>
        <c:idx val="75"/>
        <c:spPr>
          <a:solidFill>
            <a:srgbClr val="956B43"/>
          </a:solidFill>
          <a:ln w="19050">
            <a:solidFill>
              <a:schemeClr val="lt1"/>
            </a:solidFill>
          </a:ln>
          <a:effectLst/>
        </c:spPr>
      </c:pivotFmt>
      <c:pivotFmt>
        <c:idx val="76"/>
        <c:spPr>
          <a:solidFill>
            <a:schemeClr val="accent1"/>
          </a:solidFill>
          <a:ln w="19050">
            <a:solidFill>
              <a:schemeClr val="lt1"/>
            </a:solidFill>
          </a:ln>
          <a:effectLst/>
        </c:spPr>
      </c:pivotFmt>
      <c:pivotFmt>
        <c:idx val="77"/>
        <c:spPr>
          <a:solidFill>
            <a:schemeClr val="accent2">
              <a:lumMod val="75000"/>
            </a:schemeClr>
          </a:solidFill>
          <a:ln w="19050">
            <a:solidFill>
              <a:schemeClr val="lt1"/>
            </a:solidFill>
          </a:ln>
          <a:effectLst/>
        </c:spPr>
      </c:pivotFmt>
      <c:pivotFmt>
        <c:idx val="78"/>
        <c:spPr>
          <a:solidFill>
            <a:schemeClr val="accent4">
              <a:lumMod val="60000"/>
              <a:lumOff val="40000"/>
            </a:schemeClr>
          </a:solidFill>
          <a:ln w="19050">
            <a:solidFill>
              <a:schemeClr val="lt1"/>
            </a:solidFill>
          </a:ln>
          <a:effectLst/>
        </c:spPr>
      </c:pivotFmt>
      <c:pivotFmt>
        <c:idx val="79"/>
        <c:spPr>
          <a:solidFill>
            <a:srgbClr val="0070C0"/>
          </a:solidFill>
          <a:ln w="19050">
            <a:solidFill>
              <a:schemeClr val="lt1"/>
            </a:solidFill>
          </a:ln>
          <a:effectLst/>
        </c:spPr>
      </c:pivotFmt>
      <c:pivotFmt>
        <c:idx val="80"/>
        <c:spPr>
          <a:solidFill>
            <a:srgbClr val="E77D7D"/>
          </a:solidFill>
          <a:ln w="19050">
            <a:solidFill>
              <a:schemeClr val="lt1"/>
            </a:solidFill>
          </a:ln>
          <a:effectLst/>
        </c:spPr>
      </c:pivotFmt>
    </c:pivotFmts>
    <c:plotArea>
      <c:layout>
        <c:manualLayout>
          <c:layoutTarget val="inner"/>
          <c:xMode val="edge"/>
          <c:yMode val="edge"/>
          <c:x val="0.29330868055555553"/>
          <c:y val="0.14766439069668472"/>
          <c:w val="0.66545352281004189"/>
          <c:h val="0.79985543871495202"/>
        </c:manualLayout>
      </c:layout>
      <c:pieChart>
        <c:varyColors val="1"/>
        <c:ser>
          <c:idx val="0"/>
          <c:order val="0"/>
          <c:tx>
            <c:strRef>
              <c:f>'P place and type'!$B$2</c:f>
              <c:strCache>
                <c:ptCount val="1"/>
                <c:pt idx="0">
                  <c:v>Total</c:v>
                </c:pt>
              </c:strCache>
            </c:strRef>
          </c:tx>
          <c:dPt>
            <c:idx val="0"/>
            <c:bubble3D val="0"/>
            <c:spPr>
              <a:solidFill>
                <a:srgbClr val="FE9C1A"/>
              </a:solidFill>
              <a:ln w="19050">
                <a:solidFill>
                  <a:schemeClr val="lt1"/>
                </a:solidFill>
              </a:ln>
              <a:effectLst/>
            </c:spPr>
            <c:extLst>
              <c:ext xmlns:c16="http://schemas.microsoft.com/office/drawing/2014/chart" uri="{C3380CC4-5D6E-409C-BE32-E72D297353CC}">
                <c16:uniqueId val="{00000001-4036-41AB-B585-A75DE180365A}"/>
              </c:ext>
            </c:extLst>
          </c:dPt>
          <c:dPt>
            <c:idx val="1"/>
            <c:bubble3D val="0"/>
            <c:spPr>
              <a:solidFill>
                <a:srgbClr val="FE7F00"/>
              </a:solidFill>
              <a:ln w="19050">
                <a:solidFill>
                  <a:schemeClr val="lt1"/>
                </a:solidFill>
              </a:ln>
              <a:effectLst/>
            </c:spPr>
            <c:extLst>
              <c:ext xmlns:c16="http://schemas.microsoft.com/office/drawing/2014/chart" uri="{C3380CC4-5D6E-409C-BE32-E72D297353CC}">
                <c16:uniqueId val="{00000003-4036-41AB-B585-A75DE180365A}"/>
              </c:ext>
            </c:extLst>
          </c:dPt>
          <c:dPt>
            <c:idx val="2"/>
            <c:bubble3D val="0"/>
            <c:spPr>
              <a:solidFill>
                <a:srgbClr val="005A35"/>
              </a:solidFill>
              <a:ln w="19050">
                <a:solidFill>
                  <a:schemeClr val="lt1"/>
                </a:solidFill>
              </a:ln>
              <a:effectLst/>
            </c:spPr>
            <c:extLst>
              <c:ext xmlns:c16="http://schemas.microsoft.com/office/drawing/2014/chart" uri="{C3380CC4-5D6E-409C-BE32-E72D297353CC}">
                <c16:uniqueId val="{00000005-4036-41AB-B585-A75DE180365A}"/>
              </c:ext>
            </c:extLst>
          </c:dPt>
          <c:dPt>
            <c:idx val="3"/>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7-4036-41AB-B585-A75DE180365A}"/>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09-4036-41AB-B585-A75DE180365A}"/>
              </c:ext>
            </c:extLst>
          </c:dPt>
          <c:dPt>
            <c:idx val="5"/>
            <c:bubble3D val="0"/>
            <c:spPr>
              <a:solidFill>
                <a:srgbClr val="956B43"/>
              </a:solidFill>
              <a:ln w="19050">
                <a:solidFill>
                  <a:schemeClr val="lt1"/>
                </a:solidFill>
              </a:ln>
              <a:effectLst/>
            </c:spPr>
            <c:extLst>
              <c:ext xmlns:c16="http://schemas.microsoft.com/office/drawing/2014/chart" uri="{C3380CC4-5D6E-409C-BE32-E72D297353CC}">
                <c16:uniqueId val="{0000000B-4036-41AB-B585-A75DE18036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36-41AB-B585-A75DE180365A}"/>
              </c:ext>
            </c:extLst>
          </c:dPt>
          <c:dPt>
            <c:idx val="7"/>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F-4036-41AB-B585-A75DE180365A}"/>
              </c:ext>
            </c:extLst>
          </c:dPt>
          <c:dPt>
            <c:idx val="8"/>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1-4036-41AB-B585-A75DE180365A}"/>
              </c:ext>
            </c:extLst>
          </c:dPt>
          <c:dPt>
            <c:idx val="9"/>
            <c:bubble3D val="0"/>
            <c:spPr>
              <a:solidFill>
                <a:srgbClr val="0070C0"/>
              </a:solidFill>
              <a:ln w="19050">
                <a:solidFill>
                  <a:schemeClr val="lt1"/>
                </a:solidFill>
              </a:ln>
              <a:effectLst/>
            </c:spPr>
            <c:extLst>
              <c:ext xmlns:c16="http://schemas.microsoft.com/office/drawing/2014/chart" uri="{C3380CC4-5D6E-409C-BE32-E72D297353CC}">
                <c16:uniqueId val="{00000013-4036-41AB-B585-A75DE180365A}"/>
              </c:ext>
            </c:extLst>
          </c:dPt>
          <c:dPt>
            <c:idx val="10"/>
            <c:bubble3D val="0"/>
            <c:spPr>
              <a:solidFill>
                <a:srgbClr val="E77D7D"/>
              </a:solidFill>
              <a:ln w="19050">
                <a:solidFill>
                  <a:schemeClr val="lt1"/>
                </a:solidFill>
              </a:ln>
              <a:effectLst/>
            </c:spPr>
            <c:extLst>
              <c:ext xmlns:c16="http://schemas.microsoft.com/office/drawing/2014/chart" uri="{C3380CC4-5D6E-409C-BE32-E72D297353CC}">
                <c16:uniqueId val="{00000015-4036-41AB-B585-A75DE180365A}"/>
              </c:ext>
            </c:extLst>
          </c:dPt>
          <c:cat>
            <c:strRef>
              <c:f>'P place and type'!$A$3:$A$14</c:f>
              <c:strCache>
                <c:ptCount val="11"/>
                <c:pt idx="0">
                  <c:v>Belgium</c:v>
                </c:pt>
                <c:pt idx="1">
                  <c:v>Denmark</c:v>
                </c:pt>
                <c:pt idx="2">
                  <c:v>Finland</c:v>
                </c:pt>
                <c:pt idx="3">
                  <c:v>Germany</c:v>
                </c:pt>
                <c:pt idx="4">
                  <c:v>Italy</c:v>
                </c:pt>
                <c:pt idx="5">
                  <c:v>Portugal</c:v>
                </c:pt>
                <c:pt idx="6">
                  <c:v>Serbia</c:v>
                </c:pt>
                <c:pt idx="7">
                  <c:v>Spain</c:v>
                </c:pt>
                <c:pt idx="8">
                  <c:v>United Kingdom</c:v>
                </c:pt>
                <c:pt idx="9">
                  <c:v>Slovenia</c:v>
                </c:pt>
                <c:pt idx="10">
                  <c:v>The Netherlands</c:v>
                </c:pt>
              </c:strCache>
            </c:strRef>
          </c:cat>
          <c:val>
            <c:numRef>
              <c:f>'P place and type'!$B$3:$B$14</c:f>
              <c:numCache>
                <c:formatCode>General</c:formatCode>
                <c:ptCount val="11"/>
                <c:pt idx="0">
                  <c:v>17</c:v>
                </c:pt>
                <c:pt idx="1">
                  <c:v>13</c:v>
                </c:pt>
                <c:pt idx="2">
                  <c:v>9</c:v>
                </c:pt>
                <c:pt idx="3">
                  <c:v>20</c:v>
                </c:pt>
                <c:pt idx="4">
                  <c:v>28</c:v>
                </c:pt>
                <c:pt idx="5">
                  <c:v>22</c:v>
                </c:pt>
                <c:pt idx="6">
                  <c:v>1</c:v>
                </c:pt>
                <c:pt idx="7">
                  <c:v>31</c:v>
                </c:pt>
                <c:pt idx="8">
                  <c:v>10</c:v>
                </c:pt>
                <c:pt idx="9">
                  <c:v>10</c:v>
                </c:pt>
                <c:pt idx="10">
                  <c:v>18</c:v>
                </c:pt>
              </c:numCache>
            </c:numRef>
          </c:val>
          <c:extLst>
            <c:ext xmlns:c16="http://schemas.microsoft.com/office/drawing/2014/chart" uri="{C3380CC4-5D6E-409C-BE32-E72D297353CC}">
              <c16:uniqueId val="{00000016-4036-41AB-B585-A75DE180365A}"/>
            </c:ext>
          </c:extLst>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8.6896518220728781E-3"/>
          <c:y val="0.14758943463990745"/>
          <c:w val="0.33249515825600739"/>
          <c:h val="0.774087998708670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type!PivotTable3</c:name>
    <c:fmtId val="15"/>
  </c:pivotSource>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Farm Type</a:t>
            </a:r>
          </a:p>
        </c:rich>
      </c:tx>
      <c:layout>
        <c:manualLayout>
          <c:xMode val="edge"/>
          <c:yMode val="edge"/>
          <c:x val="3.513784722222224E-2"/>
          <c:y val="4.897144960203735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rgbClr val="FE9C1A"/>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2D050"/>
          </a:solidFill>
          <a:ln w="19050">
            <a:solidFill>
              <a:schemeClr val="lt1"/>
            </a:solidFill>
          </a:ln>
          <a:effectLst/>
        </c:spPr>
      </c:pivotFmt>
      <c:pivotFmt>
        <c:idx val="42"/>
        <c:spPr>
          <a:solidFill>
            <a:srgbClr val="098A48"/>
          </a:solidFill>
          <a:ln w="19050">
            <a:solidFill>
              <a:schemeClr val="lt1"/>
            </a:solidFill>
          </a:ln>
          <a:effectLst/>
        </c:spPr>
      </c:pivotFmt>
      <c:pivotFmt>
        <c:idx val="43"/>
        <c:spPr>
          <a:solidFill>
            <a:srgbClr val="005A35"/>
          </a:solidFill>
          <a:ln w="19050">
            <a:solidFill>
              <a:schemeClr val="lt1"/>
            </a:solidFill>
          </a:ln>
          <a:effectLst/>
        </c:spPr>
      </c:pivotFmt>
      <c:pivotFmt>
        <c:idx val="44"/>
        <c:spPr>
          <a:solidFill>
            <a:srgbClr val="956B43"/>
          </a:solidFill>
          <a:ln w="19050">
            <a:solidFill>
              <a:schemeClr val="lt1"/>
            </a:solidFill>
          </a:ln>
          <a:effectLst/>
        </c:spPr>
      </c:pivotFmt>
      <c:pivotFmt>
        <c:idx val="45"/>
        <c:spPr>
          <a:solidFill>
            <a:srgbClr val="FE9C1A"/>
          </a:solidFill>
          <a:ln w="19050">
            <a:solidFill>
              <a:schemeClr val="lt1"/>
            </a:solidFill>
          </a:ln>
          <a:effectLst/>
        </c:spPr>
      </c:pivotFmt>
    </c:pivotFmts>
    <c:plotArea>
      <c:layout>
        <c:manualLayout>
          <c:layoutTarget val="inner"/>
          <c:xMode val="edge"/>
          <c:yMode val="edge"/>
          <c:x val="0.12732673445277887"/>
          <c:y val="0.19347352665254192"/>
          <c:w val="0.64341366602862282"/>
          <c:h val="0.78488694937229231"/>
        </c:manualLayout>
      </c:layout>
      <c:pieChart>
        <c:varyColors val="1"/>
        <c:ser>
          <c:idx val="0"/>
          <c:order val="0"/>
          <c:tx>
            <c:strRef>
              <c:f>'P place and type'!$E$2</c:f>
              <c:strCache>
                <c:ptCount val="1"/>
                <c:pt idx="0">
                  <c:v>Total</c:v>
                </c:pt>
              </c:strCache>
            </c:strRef>
          </c:tx>
          <c:spPr>
            <a:solidFill>
              <a:srgbClr val="FE9C1A"/>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8665-4E5B-B68D-E24AD8F1B52A}"/>
              </c:ext>
            </c:extLst>
          </c:dPt>
          <c:dPt>
            <c:idx val="1"/>
            <c:bubble3D val="0"/>
            <c:spPr>
              <a:solidFill>
                <a:srgbClr val="098A48"/>
              </a:solidFill>
              <a:ln w="19050">
                <a:solidFill>
                  <a:schemeClr val="lt1"/>
                </a:solidFill>
              </a:ln>
              <a:effectLst/>
            </c:spPr>
            <c:extLst>
              <c:ext xmlns:c16="http://schemas.microsoft.com/office/drawing/2014/chart" uri="{C3380CC4-5D6E-409C-BE32-E72D297353CC}">
                <c16:uniqueId val="{00000003-8665-4E5B-B68D-E24AD8F1B52A}"/>
              </c:ext>
            </c:extLst>
          </c:dPt>
          <c:dPt>
            <c:idx val="2"/>
            <c:bubble3D val="0"/>
            <c:spPr>
              <a:solidFill>
                <a:srgbClr val="005A35"/>
              </a:solidFill>
              <a:ln w="19050">
                <a:solidFill>
                  <a:schemeClr val="lt1"/>
                </a:solidFill>
              </a:ln>
              <a:effectLst/>
            </c:spPr>
            <c:extLst>
              <c:ext xmlns:c16="http://schemas.microsoft.com/office/drawing/2014/chart" uri="{C3380CC4-5D6E-409C-BE32-E72D297353CC}">
                <c16:uniqueId val="{00000005-8665-4E5B-B68D-E24AD8F1B52A}"/>
              </c:ext>
            </c:extLst>
          </c:dPt>
          <c:dPt>
            <c:idx val="3"/>
            <c:bubble3D val="0"/>
            <c:spPr>
              <a:solidFill>
                <a:srgbClr val="956B43"/>
              </a:solidFill>
              <a:ln w="19050">
                <a:solidFill>
                  <a:schemeClr val="lt1"/>
                </a:solidFill>
              </a:ln>
              <a:effectLst/>
            </c:spPr>
            <c:extLst>
              <c:ext xmlns:c16="http://schemas.microsoft.com/office/drawing/2014/chart" uri="{C3380CC4-5D6E-409C-BE32-E72D297353CC}">
                <c16:uniqueId val="{00000007-8665-4E5B-B68D-E24AD8F1B52A}"/>
              </c:ext>
            </c:extLst>
          </c:dPt>
          <c:dPt>
            <c:idx val="4"/>
            <c:bubble3D val="0"/>
            <c:spPr>
              <a:solidFill>
                <a:srgbClr val="FE9C1A"/>
              </a:solidFill>
              <a:ln w="19050">
                <a:solidFill>
                  <a:schemeClr val="lt1"/>
                </a:solidFill>
              </a:ln>
              <a:effectLst/>
            </c:spPr>
            <c:extLst>
              <c:ext xmlns:c16="http://schemas.microsoft.com/office/drawing/2014/chart" uri="{C3380CC4-5D6E-409C-BE32-E72D297353CC}">
                <c16:uniqueId val="{00000009-8665-4E5B-B68D-E24AD8F1B52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 place and type'!$D$3:$D$8</c:f>
              <c:strCache>
                <c:ptCount val="5"/>
                <c:pt idx="0">
                  <c:v>Greenhouse</c:v>
                </c:pt>
                <c:pt idx="1">
                  <c:v>Orchards</c:v>
                </c:pt>
                <c:pt idx="2">
                  <c:v>Vegetables</c:v>
                </c:pt>
                <c:pt idx="3">
                  <c:v>Vineyards</c:v>
                </c:pt>
                <c:pt idx="4">
                  <c:v>Arable</c:v>
                </c:pt>
              </c:strCache>
            </c:strRef>
          </c:cat>
          <c:val>
            <c:numRef>
              <c:f>'P place and type'!$E$3:$E$8</c:f>
              <c:numCache>
                <c:formatCode>General</c:formatCode>
                <c:ptCount val="5"/>
                <c:pt idx="0">
                  <c:v>23</c:v>
                </c:pt>
                <c:pt idx="1">
                  <c:v>15</c:v>
                </c:pt>
                <c:pt idx="2">
                  <c:v>38</c:v>
                </c:pt>
                <c:pt idx="3">
                  <c:v>23</c:v>
                </c:pt>
                <c:pt idx="4">
                  <c:v>80</c:v>
                </c:pt>
              </c:numCache>
            </c:numRef>
          </c:val>
          <c:extLst>
            <c:ext xmlns:c16="http://schemas.microsoft.com/office/drawing/2014/chart" uri="{C3380CC4-5D6E-409C-BE32-E72D297353CC}">
              <c16:uniqueId val="{0000000A-8665-4E5B-B68D-E24AD8F1B52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276388888888888"/>
          <c:y val="2.2662408162835032E-2"/>
          <c:w val="0.26723611111111112"/>
          <c:h val="0.451810391170983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[Survey1 Dashboard.xlsx]P place and type!PivotTable4</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a:p>
            <a:pPr>
              <a:defRPr/>
            </a:pPr>
            <a:endParaRPr lang="en-GB"/>
          </a:p>
        </c:rich>
      </c:tx>
      <c:layout>
        <c:manualLayout>
          <c:xMode val="edge"/>
          <c:yMode val="edge"/>
          <c:x val="8.9644306358389617E-2"/>
          <c:y val="3.27868852459016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rgbClr val="92D050"/>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92D050"/>
          </a:solidFill>
          <a:ln w="19050">
            <a:solidFill>
              <a:schemeClr val="lt1"/>
            </a:solidFill>
          </a:ln>
          <a:effectLst/>
        </c:spPr>
      </c:pivotFmt>
      <c:pivotFmt>
        <c:idx val="24"/>
        <c:spPr>
          <a:solidFill>
            <a:srgbClr val="FE9C1A"/>
          </a:solidFill>
          <a:ln w="19050">
            <a:solidFill>
              <a:schemeClr val="lt1"/>
            </a:solidFill>
          </a:ln>
          <a:effectLst/>
        </c:spPr>
      </c:pivotFmt>
    </c:pivotFmts>
    <c:plotArea>
      <c:layout>
        <c:manualLayout>
          <c:layoutTarget val="inner"/>
          <c:xMode val="edge"/>
          <c:yMode val="edge"/>
          <c:x val="7.5918233607007821E-2"/>
          <c:y val="0.32651716890250709"/>
          <c:w val="0.71449403397877376"/>
          <c:h val="0.61699376018156538"/>
        </c:manualLayout>
      </c:layout>
      <c:pieChart>
        <c:varyColors val="1"/>
        <c:ser>
          <c:idx val="0"/>
          <c:order val="0"/>
          <c:tx>
            <c:strRef>
              <c:f>'P place and type'!$H$2</c:f>
              <c:strCache>
                <c:ptCount val="1"/>
                <c:pt idx="0">
                  <c:v>Total</c:v>
                </c:pt>
              </c:strCache>
            </c:strRef>
          </c:tx>
          <c:spPr>
            <a:solidFill>
              <a:srgbClr val="92D050"/>
            </a:solidFill>
          </c:spPr>
          <c:dPt>
            <c:idx val="0"/>
            <c:bubble3D val="0"/>
            <c:spPr>
              <a:solidFill>
                <a:srgbClr val="92D050"/>
              </a:solidFill>
              <a:ln w="19050">
                <a:solidFill>
                  <a:schemeClr val="lt1"/>
                </a:solidFill>
              </a:ln>
              <a:effectLst/>
            </c:spPr>
            <c:extLst>
              <c:ext xmlns:c16="http://schemas.microsoft.com/office/drawing/2014/chart" uri="{C3380CC4-5D6E-409C-BE32-E72D297353CC}">
                <c16:uniqueId val="{00000001-2D8D-420B-ACB0-EBC017AFC457}"/>
              </c:ext>
            </c:extLst>
          </c:dPt>
          <c:dPt>
            <c:idx val="1"/>
            <c:bubble3D val="0"/>
            <c:spPr>
              <a:solidFill>
                <a:srgbClr val="FE9C1A"/>
              </a:solidFill>
              <a:ln w="19050">
                <a:solidFill>
                  <a:schemeClr val="lt1"/>
                </a:solidFill>
              </a:ln>
              <a:effectLst/>
            </c:spPr>
            <c:extLst>
              <c:ext xmlns:c16="http://schemas.microsoft.com/office/drawing/2014/chart" uri="{C3380CC4-5D6E-409C-BE32-E72D297353CC}">
                <c16:uniqueId val="{00000003-2D8D-420B-ACB0-EBC017AFC457}"/>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 place and type'!$G$3:$G$5</c:f>
              <c:strCache>
                <c:ptCount val="2"/>
                <c:pt idx="0">
                  <c:v>No</c:v>
                </c:pt>
                <c:pt idx="1">
                  <c:v>Yes</c:v>
                </c:pt>
              </c:strCache>
            </c:strRef>
          </c:cat>
          <c:val>
            <c:numRef>
              <c:f>'P place and type'!$H$3:$H$5</c:f>
              <c:numCache>
                <c:formatCode>General</c:formatCode>
                <c:ptCount val="2"/>
                <c:pt idx="0">
                  <c:v>26</c:v>
                </c:pt>
                <c:pt idx="1">
                  <c:v>153</c:v>
                </c:pt>
              </c:numCache>
            </c:numRef>
          </c:val>
          <c:extLst>
            <c:ext xmlns:c16="http://schemas.microsoft.com/office/drawing/2014/chart" uri="{C3380CC4-5D6E-409C-BE32-E72D297353CC}">
              <c16:uniqueId val="{00000004-2D8D-420B-ACB0-EBC017AFC45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5.9118880110144212E-2"/>
          <c:y val="4.158899028241117E-2"/>
          <c:w val="0.16909129367800019"/>
          <c:h val="0.2405806665473595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570480115461077"/>
          <c:y val="2.7488563541156152E-2"/>
        </c:manualLayout>
      </c:layout>
      <c:overlay val="0"/>
      <c:spPr>
        <a:noFill/>
        <a:ln>
          <a:noFill/>
        </a:ln>
        <a:effectLst/>
      </c:spPr>
      <c:txPr>
        <a:bodyPr rot="0" spcFirstLastPara="1" vertOverflow="ellipsis" vert="horz" wrap="square" anchor="ctr" anchorCtr="0"/>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7268640729875"/>
          <c:y val="0.27951939699264428"/>
          <c:w val="0.76977318154870122"/>
          <c:h val="0.48246989347227531"/>
        </c:manualLayout>
      </c:layout>
      <c:barChart>
        <c:barDir val="col"/>
        <c:grouping val="clustered"/>
        <c:varyColors val="0"/>
        <c:ser>
          <c:idx val="0"/>
          <c:order val="0"/>
          <c:tx>
            <c:strRef>
              <c:f>'P satisfied'!$F$2</c:f>
              <c:strCache>
                <c:ptCount val="1"/>
                <c:pt idx="0">
                  <c:v>Overall satisfaction with current pest management strategy?</c:v>
                </c:pt>
              </c:strCache>
            </c:strRef>
          </c:tx>
          <c:spPr>
            <a:solidFill>
              <a:srgbClr val="956B43"/>
            </a:solidFill>
            <a:ln>
              <a:noFill/>
            </a:ln>
            <a:effectLst/>
          </c:spPr>
          <c:invertIfNegative val="0"/>
          <c:dPt>
            <c:idx val="0"/>
            <c:invertIfNegative val="0"/>
            <c:bubble3D val="0"/>
            <c:spPr>
              <a:solidFill>
                <a:srgbClr val="956B43"/>
              </a:solidFill>
              <a:ln>
                <a:noFill/>
              </a:ln>
              <a:effectLst/>
            </c:spPr>
            <c:extLst>
              <c:ext xmlns:c16="http://schemas.microsoft.com/office/drawing/2014/chart" uri="{C3380CC4-5D6E-409C-BE32-E72D297353CC}">
                <c16:uniqueId val="{00000001-400E-4AD5-A091-B71724FC436C}"/>
              </c:ext>
            </c:extLst>
          </c:dPt>
          <c:dPt>
            <c:idx val="1"/>
            <c:invertIfNegative val="0"/>
            <c:bubble3D val="0"/>
            <c:spPr>
              <a:solidFill>
                <a:srgbClr val="FE9C1A"/>
              </a:solidFill>
              <a:ln>
                <a:noFill/>
              </a:ln>
              <a:effectLst/>
            </c:spPr>
            <c:extLst>
              <c:ext xmlns:c16="http://schemas.microsoft.com/office/drawing/2014/chart" uri="{C3380CC4-5D6E-409C-BE32-E72D297353CC}">
                <c16:uniqueId val="{00000003-400E-4AD5-A091-B71724FC436C}"/>
              </c:ext>
            </c:extLst>
          </c:dPt>
          <c:dPt>
            <c:idx val="2"/>
            <c:invertIfNegative val="0"/>
            <c:bubble3D val="0"/>
            <c:spPr>
              <a:solidFill>
                <a:srgbClr val="92D050"/>
              </a:solidFill>
              <a:ln>
                <a:noFill/>
              </a:ln>
              <a:effectLst/>
            </c:spPr>
            <c:extLst>
              <c:ext xmlns:c16="http://schemas.microsoft.com/office/drawing/2014/chart" uri="{C3380CC4-5D6E-409C-BE32-E72D297353CC}">
                <c16:uniqueId val="{00000005-400E-4AD5-A091-B71724FC436C}"/>
              </c:ext>
            </c:extLst>
          </c:dPt>
          <c:dPt>
            <c:idx val="3"/>
            <c:invertIfNegative val="0"/>
            <c:bubble3D val="0"/>
            <c:spPr>
              <a:solidFill>
                <a:srgbClr val="098A48"/>
              </a:solidFill>
              <a:ln>
                <a:noFill/>
              </a:ln>
              <a:effectLst/>
            </c:spPr>
            <c:extLst>
              <c:ext xmlns:c16="http://schemas.microsoft.com/office/drawing/2014/chart" uri="{C3380CC4-5D6E-409C-BE32-E72D297353CC}">
                <c16:uniqueId val="{00000007-400E-4AD5-A091-B71724FC436C}"/>
              </c:ext>
            </c:extLst>
          </c:dPt>
          <c:dPt>
            <c:idx val="4"/>
            <c:invertIfNegative val="0"/>
            <c:bubble3D val="0"/>
            <c:spPr>
              <a:solidFill>
                <a:srgbClr val="005A35"/>
              </a:solidFill>
              <a:ln>
                <a:noFill/>
              </a:ln>
              <a:effectLst/>
            </c:spPr>
            <c:extLst>
              <c:ext xmlns:c16="http://schemas.microsoft.com/office/drawing/2014/chart" uri="{C3380CC4-5D6E-409C-BE32-E72D297353CC}">
                <c16:uniqueId val="{00000009-400E-4AD5-A091-B71724FC436C}"/>
              </c:ext>
            </c:extLst>
          </c:dPt>
          <c:cat>
            <c:strRef>
              <c:f>'P satisfied'!$E$3:$E$7</c:f>
              <c:strCache>
                <c:ptCount val="5"/>
                <c:pt idx="0">
                  <c:v>Very satisfied</c:v>
                </c:pt>
                <c:pt idx="1">
                  <c:v>Rather satisfied</c:v>
                </c:pt>
                <c:pt idx="2">
                  <c:v>Intermediate</c:v>
                </c:pt>
                <c:pt idx="3">
                  <c:v>Rather not satisfied</c:v>
                </c:pt>
                <c:pt idx="4">
                  <c:v>Not at all satisfied</c:v>
                </c:pt>
              </c:strCache>
            </c:strRef>
          </c:cat>
          <c:val>
            <c:numRef>
              <c:f>'P satisfied'!$F$3:$F$7</c:f>
              <c:numCache>
                <c:formatCode>General</c:formatCode>
                <c:ptCount val="5"/>
                <c:pt idx="0">
                  <c:v>28</c:v>
                </c:pt>
                <c:pt idx="1">
                  <c:v>85</c:v>
                </c:pt>
                <c:pt idx="2">
                  <c:v>53</c:v>
                </c:pt>
                <c:pt idx="3">
                  <c:v>7</c:v>
                </c:pt>
                <c:pt idx="4">
                  <c:v>1</c:v>
                </c:pt>
              </c:numCache>
            </c:numRef>
          </c:val>
          <c:extLst>
            <c:ext xmlns:c16="http://schemas.microsoft.com/office/drawing/2014/chart" uri="{C3380CC4-5D6E-409C-BE32-E72D297353CC}">
              <c16:uniqueId val="{0000000A-400E-4AD5-A091-B71724FC436C}"/>
            </c:ext>
          </c:extLst>
        </c:ser>
        <c:dLbls>
          <c:showLegendKey val="0"/>
          <c:showVal val="0"/>
          <c:showCatName val="0"/>
          <c:showSerName val="0"/>
          <c:showPercent val="0"/>
          <c:showBubbleSize val="0"/>
        </c:dLbls>
        <c:gapWidth val="11"/>
        <c:overlap val="-27"/>
        <c:axId val="1047856512"/>
        <c:axId val="1047854544"/>
      </c:barChart>
      <c:catAx>
        <c:axId val="104785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54544"/>
        <c:crosses val="autoZero"/>
        <c:auto val="1"/>
        <c:lblAlgn val="ctr"/>
        <c:lblOffset val="100"/>
        <c:noMultiLvlLbl val="0"/>
      </c:catAx>
      <c:valAx>
        <c:axId val="1047854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56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16866945567845E-2"/>
          <c:y val="4.652127851357974E-2"/>
          <c:w val="0.87041727833448412"/>
          <c:h val="0.79155719906319022"/>
        </c:manualLayout>
      </c:layout>
      <c:scatterChart>
        <c:scatterStyle val="lineMarker"/>
        <c:varyColors val="0"/>
        <c:ser>
          <c:idx val="0"/>
          <c:order val="0"/>
          <c:tx>
            <c:strRef>
              <c:f>'P IPM TFI'!$AA$3</c:f>
              <c:strCache>
                <c:ptCount val="1"/>
                <c:pt idx="0">
                  <c:v>TFI-Herbicide</c:v>
                </c:pt>
              </c:strCache>
            </c:strRef>
          </c:tx>
          <c:spPr>
            <a:ln w="25400" cap="rnd">
              <a:noFill/>
              <a:round/>
            </a:ln>
            <a:effectLst/>
          </c:spPr>
          <c:marker>
            <c:symbol val="circle"/>
            <c:size val="9"/>
            <c:spPr>
              <a:solidFill>
                <a:srgbClr val="098A48"/>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3642537223861173"/>
                  <c:y val="-0.73515001804073199"/>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[0]!IPMindexX</c:f>
              <c:numCache>
                <c:formatCode>0.00</c:formatCode>
                <c:ptCount val="179"/>
                <c:pt idx="0">
                  <c:v>0.6785714285714286</c:v>
                </c:pt>
                <c:pt idx="1">
                  <c:v>0.69047619047619047</c:v>
                </c:pt>
                <c:pt idx="2">
                  <c:v>0.52380952380952384</c:v>
                </c:pt>
                <c:pt idx="3">
                  <c:v>0.59523809523809523</c:v>
                </c:pt>
                <c:pt idx="4">
                  <c:v>0.59523809523809523</c:v>
                </c:pt>
                <c:pt idx="5">
                  <c:v>0.66666666666666663</c:v>
                </c:pt>
                <c:pt idx="6">
                  <c:v>0.54365079365079361</c:v>
                </c:pt>
                <c:pt idx="7">
                  <c:v>0.54166666666666663</c:v>
                </c:pt>
                <c:pt idx="8">
                  <c:v>0.68650793650793651</c:v>
                </c:pt>
                <c:pt idx="9">
                  <c:v>0.66190476190476188</c:v>
                </c:pt>
                <c:pt idx="10">
                  <c:v>0.5623015873015873</c:v>
                </c:pt>
                <c:pt idx="11">
                  <c:v>0.43650793650793646</c:v>
                </c:pt>
                <c:pt idx="12">
                  <c:v>0.49603174603174599</c:v>
                </c:pt>
                <c:pt idx="13">
                  <c:v>0.54761904761904767</c:v>
                </c:pt>
                <c:pt idx="14">
                  <c:v>0.60317460317460314</c:v>
                </c:pt>
                <c:pt idx="15">
                  <c:v>0.615079365079365</c:v>
                </c:pt>
                <c:pt idx="16">
                  <c:v>0.8214285714285714</c:v>
                </c:pt>
                <c:pt idx="17">
                  <c:v>0.55158730158730152</c:v>
                </c:pt>
                <c:pt idx="18">
                  <c:v>0.6071428571428571</c:v>
                </c:pt>
                <c:pt idx="19">
                  <c:v>0.47222222222222221</c:v>
                </c:pt>
                <c:pt idx="20">
                  <c:v>0.72222222222222221</c:v>
                </c:pt>
                <c:pt idx="21">
                  <c:v>0.63888888888888884</c:v>
                </c:pt>
                <c:pt idx="22">
                  <c:v>0.66269841269841268</c:v>
                </c:pt>
                <c:pt idx="23">
                  <c:v>0.55555555555555558</c:v>
                </c:pt>
                <c:pt idx="24">
                  <c:v>0.54761904761904767</c:v>
                </c:pt>
                <c:pt idx="25">
                  <c:v>0.71031746031746024</c:v>
                </c:pt>
                <c:pt idx="26">
                  <c:v>0.51587301587301582</c:v>
                </c:pt>
                <c:pt idx="27">
                  <c:v>0.634920634920635</c:v>
                </c:pt>
                <c:pt idx="28">
                  <c:v>0.42063492063492064</c:v>
                </c:pt>
                <c:pt idx="29">
                  <c:v>0.73809523809523814</c:v>
                </c:pt>
                <c:pt idx="30">
                  <c:v>0.48809523809523808</c:v>
                </c:pt>
                <c:pt idx="31">
                  <c:v>0.63888888888888884</c:v>
                </c:pt>
                <c:pt idx="32">
                  <c:v>0.68452380952380953</c:v>
                </c:pt>
                <c:pt idx="33">
                  <c:v>0.78174603174603186</c:v>
                </c:pt>
                <c:pt idx="34">
                  <c:v>0.72222222222222221</c:v>
                </c:pt>
                <c:pt idx="35">
                  <c:v>0.52380952380952384</c:v>
                </c:pt>
                <c:pt idx="36">
                  <c:v>0.4642857142857143</c:v>
                </c:pt>
                <c:pt idx="37">
                  <c:v>0.5357142857142857</c:v>
                </c:pt>
                <c:pt idx="38">
                  <c:v>0.57380952380952388</c:v>
                </c:pt>
                <c:pt idx="39">
                  <c:v>0.52380952380952384</c:v>
                </c:pt>
                <c:pt idx="40">
                  <c:v>0.55555555555555558</c:v>
                </c:pt>
                <c:pt idx="41">
                  <c:v>0.36507936507936506</c:v>
                </c:pt>
                <c:pt idx="42">
                  <c:v>0.55952380952380953</c:v>
                </c:pt>
                <c:pt idx="43">
                  <c:v>0.5357142857142857</c:v>
                </c:pt>
                <c:pt idx="44">
                  <c:v>0.5357142857142857</c:v>
                </c:pt>
                <c:pt idx="45">
                  <c:v>0.55476190476190479</c:v>
                </c:pt>
                <c:pt idx="46">
                  <c:v>0.58650793650793653</c:v>
                </c:pt>
                <c:pt idx="47">
                  <c:v>0.61111111111111116</c:v>
                </c:pt>
                <c:pt idx="48">
                  <c:v>0.49206349206349198</c:v>
                </c:pt>
                <c:pt idx="49">
                  <c:v>0.71031746031746024</c:v>
                </c:pt>
                <c:pt idx="50">
                  <c:v>0.45634920634920639</c:v>
                </c:pt>
                <c:pt idx="51">
                  <c:v>0.62301587301587302</c:v>
                </c:pt>
                <c:pt idx="52">
                  <c:v>0.6071428571428571</c:v>
                </c:pt>
                <c:pt idx="53">
                  <c:v>0.53571428571428581</c:v>
                </c:pt>
                <c:pt idx="54">
                  <c:v>0.41269841269841273</c:v>
                </c:pt>
                <c:pt idx="55">
                  <c:v>0.42857142857142849</c:v>
                </c:pt>
                <c:pt idx="56">
                  <c:v>0.42063492063492064</c:v>
                </c:pt>
                <c:pt idx="57">
                  <c:v>0.5178571428571429</c:v>
                </c:pt>
                <c:pt idx="58">
                  <c:v>0.45535714285714285</c:v>
                </c:pt>
                <c:pt idx="59">
                  <c:v>0.48809523809523808</c:v>
                </c:pt>
                <c:pt idx="60">
                  <c:v>0.52976190476190477</c:v>
                </c:pt>
                <c:pt idx="61">
                  <c:v>0.44047619047619047</c:v>
                </c:pt>
                <c:pt idx="62">
                  <c:v>0.5178571428571429</c:v>
                </c:pt>
                <c:pt idx="63">
                  <c:v>0.5357142857142857</c:v>
                </c:pt>
                <c:pt idx="64">
                  <c:v>0.54761904761904767</c:v>
                </c:pt>
                <c:pt idx="65">
                  <c:v>0.5</c:v>
                </c:pt>
                <c:pt idx="66">
                  <c:v>0.54761904761904767</c:v>
                </c:pt>
                <c:pt idx="67">
                  <c:v>0.64126984126984132</c:v>
                </c:pt>
                <c:pt idx="68">
                  <c:v>0.57738095238095233</c:v>
                </c:pt>
                <c:pt idx="69">
                  <c:v>0.5357142857142857</c:v>
                </c:pt>
                <c:pt idx="70">
                  <c:v>0.35119047619047616</c:v>
                </c:pt>
                <c:pt idx="71">
                  <c:v>0.39682539682539686</c:v>
                </c:pt>
                <c:pt idx="72">
                  <c:v>0.39880952380952384</c:v>
                </c:pt>
                <c:pt idx="73">
                  <c:v>0.4067460317460318</c:v>
                </c:pt>
                <c:pt idx="74">
                  <c:v>0.39285714285714285</c:v>
                </c:pt>
                <c:pt idx="75">
                  <c:v>0.38690476190476192</c:v>
                </c:pt>
                <c:pt idx="76">
                  <c:v>0.36904761904761907</c:v>
                </c:pt>
                <c:pt idx="77">
                  <c:v>0.43253968253968256</c:v>
                </c:pt>
                <c:pt idx="78">
                  <c:v>0.51190476190476186</c:v>
                </c:pt>
                <c:pt idx="79">
                  <c:v>0.42857142857142855</c:v>
                </c:pt>
                <c:pt idx="80">
                  <c:v>0.5986111111111112</c:v>
                </c:pt>
                <c:pt idx="81">
                  <c:v>0.63749999999999996</c:v>
                </c:pt>
                <c:pt idx="82">
                  <c:v>0.53749999999999998</c:v>
                </c:pt>
                <c:pt idx="83">
                  <c:v>0.625</c:v>
                </c:pt>
                <c:pt idx="84">
                  <c:v>0.60833333333333339</c:v>
                </c:pt>
                <c:pt idx="85">
                  <c:v>0.57499999999999996</c:v>
                </c:pt>
                <c:pt idx="86">
                  <c:v>0.48125000000000001</c:v>
                </c:pt>
                <c:pt idx="87">
                  <c:v>0.67083333333333328</c:v>
                </c:pt>
                <c:pt idx="88">
                  <c:v>0.73124999999999996</c:v>
                </c:pt>
                <c:pt idx="89">
                  <c:v>0.64375000000000004</c:v>
                </c:pt>
                <c:pt idx="90">
                  <c:v>0.6875</c:v>
                </c:pt>
                <c:pt idx="91">
                  <c:v>0.625</c:v>
                </c:pt>
                <c:pt idx="92">
                  <c:v>0.40937499999999999</c:v>
                </c:pt>
                <c:pt idx="93">
                  <c:v>0.44687500000000002</c:v>
                </c:pt>
                <c:pt idx="94">
                  <c:v>0.52083333333333337</c:v>
                </c:pt>
                <c:pt idx="95">
                  <c:v>0.51666666666666661</c:v>
                </c:pt>
                <c:pt idx="96">
                  <c:v>0.68437499999999996</c:v>
                </c:pt>
                <c:pt idx="97">
                  <c:v>0.52500000000000002</c:v>
                </c:pt>
                <c:pt idx="98">
                  <c:v>0.52708333333333335</c:v>
                </c:pt>
                <c:pt idx="99">
                  <c:v>0.63749999999999996</c:v>
                </c:pt>
                <c:pt idx="100">
                  <c:v>0.57499999999999996</c:v>
                </c:pt>
                <c:pt idx="101">
                  <c:v>0.57499999999999996</c:v>
                </c:pt>
                <c:pt idx="102">
                  <c:v>0.45416666666666661</c:v>
                </c:pt>
                <c:pt idx="103">
                  <c:v>0.61904761904761907</c:v>
                </c:pt>
                <c:pt idx="104">
                  <c:v>0.90476190476190477</c:v>
                </c:pt>
                <c:pt idx="105">
                  <c:v>0.34523809523809523</c:v>
                </c:pt>
                <c:pt idx="106">
                  <c:v>0.90476190476190477</c:v>
                </c:pt>
                <c:pt idx="107">
                  <c:v>0.7857142857142857</c:v>
                </c:pt>
                <c:pt idx="108">
                  <c:v>0.6785714285714286</c:v>
                </c:pt>
                <c:pt idx="109">
                  <c:v>0.9464285714285714</c:v>
                </c:pt>
                <c:pt idx="110">
                  <c:v>0.7142857142857143</c:v>
                </c:pt>
                <c:pt idx="111">
                  <c:v>0.70238095238095233</c:v>
                </c:pt>
                <c:pt idx="112">
                  <c:v>0.6785714285714286</c:v>
                </c:pt>
                <c:pt idx="113">
                  <c:v>0.59523809523809523</c:v>
                </c:pt>
                <c:pt idx="114">
                  <c:v>0.70238095238095233</c:v>
                </c:pt>
                <c:pt idx="115">
                  <c:v>0.94047619047619047</c:v>
                </c:pt>
                <c:pt idx="116">
                  <c:v>0.49206349206349198</c:v>
                </c:pt>
                <c:pt idx="117">
                  <c:v>0.80952380952380953</c:v>
                </c:pt>
                <c:pt idx="118">
                  <c:v>0.38750000000000001</c:v>
                </c:pt>
                <c:pt idx="119">
                  <c:v>0.47499999999999998</c:v>
                </c:pt>
                <c:pt idx="120">
                  <c:v>6.25E-2</c:v>
                </c:pt>
                <c:pt idx="121">
                  <c:v>0.5229166666666667</c:v>
                </c:pt>
                <c:pt idx="122">
                  <c:v>0.67249999999999999</c:v>
                </c:pt>
                <c:pt idx="123">
                  <c:v>0.86458333333333326</c:v>
                </c:pt>
                <c:pt idx="124">
                  <c:v>0.79166666666666674</c:v>
                </c:pt>
                <c:pt idx="125">
                  <c:v>0.66874999999999996</c:v>
                </c:pt>
                <c:pt idx="126">
                  <c:v>0.58958333333333335</c:v>
                </c:pt>
                <c:pt idx="127">
                  <c:v>0.78125</c:v>
                </c:pt>
                <c:pt idx="128">
                  <c:v>0.71875</c:v>
                </c:pt>
                <c:pt idx="129">
                  <c:v>0.66666666666666674</c:v>
                </c:pt>
                <c:pt idx="130">
                  <c:v>0.50416666666666665</c:v>
                </c:pt>
                <c:pt idx="131">
                  <c:v>0.54499999999999993</c:v>
                </c:pt>
                <c:pt idx="132">
                  <c:v>0.70833333333333326</c:v>
                </c:pt>
                <c:pt idx="133">
                  <c:v>0.66458333333333341</c:v>
                </c:pt>
                <c:pt idx="134">
                  <c:v>0.90416666666666679</c:v>
                </c:pt>
                <c:pt idx="135">
                  <c:v>0.67500000000000004</c:v>
                </c:pt>
                <c:pt idx="136">
                  <c:v>0.46250000000000002</c:v>
                </c:pt>
                <c:pt idx="137">
                  <c:v>0.67083333333333328</c:v>
                </c:pt>
                <c:pt idx="138">
                  <c:v>0.72291666666666665</c:v>
                </c:pt>
                <c:pt idx="139">
                  <c:v>0.67083333333333328</c:v>
                </c:pt>
                <c:pt idx="140">
                  <c:v>0.51</c:v>
                </c:pt>
                <c:pt idx="141">
                  <c:v>0.50833333333333341</c:v>
                </c:pt>
                <c:pt idx="142">
                  <c:v>0.64583333333333337</c:v>
                </c:pt>
                <c:pt idx="143">
                  <c:v>0.56666666666666665</c:v>
                </c:pt>
                <c:pt idx="144">
                  <c:v>0.58499999999999996</c:v>
                </c:pt>
                <c:pt idx="145">
                  <c:v>0.50499999999999989</c:v>
                </c:pt>
                <c:pt idx="146">
                  <c:v>0.39249999999999996</c:v>
                </c:pt>
                <c:pt idx="147">
                  <c:v>0.71875000000000011</c:v>
                </c:pt>
                <c:pt idx="148">
                  <c:v>0.46250000000000002</c:v>
                </c:pt>
                <c:pt idx="149">
                  <c:v>0.73124999999999996</c:v>
                </c:pt>
                <c:pt idx="150">
                  <c:v>0.46666666666666667</c:v>
                </c:pt>
                <c:pt idx="151">
                  <c:v>0.36249999999999999</c:v>
                </c:pt>
                <c:pt idx="152">
                  <c:v>0.52500000000000002</c:v>
                </c:pt>
                <c:pt idx="153">
                  <c:v>0.35416666666666663</c:v>
                </c:pt>
                <c:pt idx="154">
                  <c:v>0.19583333333333333</c:v>
                </c:pt>
                <c:pt idx="155">
                  <c:v>0.39583333333333331</c:v>
                </c:pt>
                <c:pt idx="156">
                  <c:v>0.72499999999999998</c:v>
                </c:pt>
                <c:pt idx="157">
                  <c:v>0.7</c:v>
                </c:pt>
                <c:pt idx="158">
                  <c:v>0.7</c:v>
                </c:pt>
                <c:pt idx="159">
                  <c:v>0.625</c:v>
                </c:pt>
                <c:pt idx="160">
                  <c:v>0.74583333333333335</c:v>
                </c:pt>
                <c:pt idx="161">
                  <c:v>0.72499999999999998</c:v>
                </c:pt>
                <c:pt idx="162">
                  <c:v>0.82499999999999996</c:v>
                </c:pt>
                <c:pt idx="163">
                  <c:v>0.76249999999999996</c:v>
                </c:pt>
                <c:pt idx="164">
                  <c:v>0.73750000000000004</c:v>
                </c:pt>
                <c:pt idx="165">
                  <c:v>0.61250000000000004</c:v>
                </c:pt>
                <c:pt idx="166">
                  <c:v>0.86250000000000004</c:v>
                </c:pt>
                <c:pt idx="167">
                  <c:v>0.5625</c:v>
                </c:pt>
                <c:pt idx="168">
                  <c:v>0.82499999999999996</c:v>
                </c:pt>
                <c:pt idx="169">
                  <c:v>0.82916666666666661</c:v>
                </c:pt>
                <c:pt idx="170">
                  <c:v>0.69374999999999998</c:v>
                </c:pt>
                <c:pt idx="171">
                  <c:v>0.7583333333333333</c:v>
                </c:pt>
                <c:pt idx="172">
                  <c:v>0.65</c:v>
                </c:pt>
                <c:pt idx="173">
                  <c:v>0.75</c:v>
                </c:pt>
                <c:pt idx="174">
                  <c:v>0.92249999999999999</c:v>
                </c:pt>
                <c:pt idx="175">
                  <c:v>0.71250000000000002</c:v>
                </c:pt>
                <c:pt idx="176">
                  <c:v>0.57499999999999996</c:v>
                </c:pt>
                <c:pt idx="177">
                  <c:v>0.56666666666666665</c:v>
                </c:pt>
                <c:pt idx="178">
                  <c:v>0.38750000000000001</c:v>
                </c:pt>
              </c:numCache>
            </c:numRef>
          </c:xVal>
          <c:yVal>
            <c:numRef>
              <c:f>[0]!IPMindexY</c:f>
              <c:numCache>
                <c:formatCode>0.00</c:formatCode>
                <c:ptCount val="179"/>
                <c:pt idx="0">
                  <c:v>2.0833333333333335</c:v>
                </c:pt>
                <c:pt idx="1">
                  <c:v>1.3</c:v>
                </c:pt>
                <c:pt idx="2">
                  <c:v>0</c:v>
                </c:pt>
                <c:pt idx="3">
                  <c:v>1.2697368421052633</c:v>
                </c:pt>
                <c:pt idx="4">
                  <c:v>0.83333333333333326</c:v>
                </c:pt>
                <c:pt idx="5">
                  <c:v>1</c:v>
                </c:pt>
                <c:pt idx="6">
                  <c:v>2.0454545454545454</c:v>
                </c:pt>
                <c:pt idx="7">
                  <c:v>1.042929292929293</c:v>
                </c:pt>
                <c:pt idx="8">
                  <c:v>2.1153846153846154</c:v>
                </c:pt>
                <c:pt idx="9">
                  <c:v>2.7124999999999999</c:v>
                </c:pt>
                <c:pt idx="10">
                  <c:v>1.234375</c:v>
                </c:pt>
                <c:pt idx="11">
                  <c:v>1.4636363636363636</c:v>
                </c:pt>
                <c:pt idx="12">
                  <c:v>1.25</c:v>
                </c:pt>
                <c:pt idx="13">
                  <c:v>0.83333333333333337</c:v>
                </c:pt>
                <c:pt idx="14">
                  <c:v>1.2857142857142856</c:v>
                </c:pt>
                <c:pt idx="15">
                  <c:v>2.6470588235294117</c:v>
                </c:pt>
                <c:pt idx="16">
                  <c:v>2.4</c:v>
                </c:pt>
                <c:pt idx="17">
                  <c:v>2</c:v>
                </c:pt>
                <c:pt idx="18">
                  <c:v>1.5995192307692305</c:v>
                </c:pt>
                <c:pt idx="19">
                  <c:v>1</c:v>
                </c:pt>
                <c:pt idx="20">
                  <c:v>1.2823529411764707</c:v>
                </c:pt>
                <c:pt idx="21">
                  <c:v>1.7321428571428572</c:v>
                </c:pt>
                <c:pt idx="22">
                  <c:v>1.4705882352941178</c:v>
                </c:pt>
                <c:pt idx="23">
                  <c:v>1</c:v>
                </c:pt>
                <c:pt idx="24">
                  <c:v>2</c:v>
                </c:pt>
                <c:pt idx="25">
                  <c:v>1.3080000000000001</c:v>
                </c:pt>
                <c:pt idx="26">
                  <c:v>1.8888888888888888</c:v>
                </c:pt>
                <c:pt idx="27">
                  <c:v>0</c:v>
                </c:pt>
                <c:pt idx="28">
                  <c:v>0</c:v>
                </c:pt>
                <c:pt idx="29">
                  <c:v>1.2428571428571429</c:v>
                </c:pt>
                <c:pt idx="30">
                  <c:v>0.85499999999999998</c:v>
                </c:pt>
                <c:pt idx="31">
                  <c:v>1.5</c:v>
                </c:pt>
                <c:pt idx="32">
                  <c:v>0</c:v>
                </c:pt>
                <c:pt idx="33">
                  <c:v>0</c:v>
                </c:pt>
                <c:pt idx="34">
                  <c:v>0</c:v>
                </c:pt>
                <c:pt idx="35">
                  <c:v>2.2727272727272729</c:v>
                </c:pt>
                <c:pt idx="36">
                  <c:v>4.4705882352941178</c:v>
                </c:pt>
                <c:pt idx="37">
                  <c:v>4</c:v>
                </c:pt>
                <c:pt idx="38">
                  <c:v>0.87307692307692308</c:v>
                </c:pt>
                <c:pt idx="39">
                  <c:v>0.74383561643835627</c:v>
                </c:pt>
                <c:pt idx="40">
                  <c:v>0.78125</c:v>
                </c:pt>
                <c:pt idx="41">
                  <c:v>1.1000000000000001</c:v>
                </c:pt>
                <c:pt idx="42">
                  <c:v>0.88888888888888884</c:v>
                </c:pt>
                <c:pt idx="43">
                  <c:v>1.9144736842105263</c:v>
                </c:pt>
                <c:pt idx="44">
                  <c:v>4.7058823529411766</c:v>
                </c:pt>
                <c:pt idx="45">
                  <c:v>0</c:v>
                </c:pt>
                <c:pt idx="46">
                  <c:v>4.083333333333333</c:v>
                </c:pt>
                <c:pt idx="47">
                  <c:v>0.94</c:v>
                </c:pt>
                <c:pt idx="48">
                  <c:v>0.9</c:v>
                </c:pt>
                <c:pt idx="49">
                  <c:v>0.83000000000000007</c:v>
                </c:pt>
                <c:pt idx="50">
                  <c:v>1</c:v>
                </c:pt>
                <c:pt idx="51">
                  <c:v>1.7162162162162162</c:v>
                </c:pt>
                <c:pt idx="52">
                  <c:v>2.8</c:v>
                </c:pt>
                <c:pt idx="53">
                  <c:v>1</c:v>
                </c:pt>
                <c:pt idx="54">
                  <c:v>0</c:v>
                </c:pt>
                <c:pt idx="55">
                  <c:v>1.9</c:v>
                </c:pt>
                <c:pt idx="56">
                  <c:v>1</c:v>
                </c:pt>
                <c:pt idx="57">
                  <c:v>0.08</c:v>
                </c:pt>
                <c:pt idx="58">
                  <c:v>0.5478723404255319</c:v>
                </c:pt>
                <c:pt idx="59">
                  <c:v>0.83700000000000008</c:v>
                </c:pt>
                <c:pt idx="60">
                  <c:v>0.82499999999999996</c:v>
                </c:pt>
                <c:pt idx="61">
                  <c:v>0.19</c:v>
                </c:pt>
                <c:pt idx="62">
                  <c:v>1.0862068965517242</c:v>
                </c:pt>
                <c:pt idx="63">
                  <c:v>2.7272727272727275</c:v>
                </c:pt>
                <c:pt idx="64">
                  <c:v>2.375</c:v>
                </c:pt>
                <c:pt idx="65">
                  <c:v>2.3529411764705883</c:v>
                </c:pt>
                <c:pt idx="66">
                  <c:v>0.77272727272727271</c:v>
                </c:pt>
                <c:pt idx="67">
                  <c:v>4.083333333333333</c:v>
                </c:pt>
                <c:pt idx="68">
                  <c:v>0.8825301204819278</c:v>
                </c:pt>
                <c:pt idx="69">
                  <c:v>0.51919999999999999</c:v>
                </c:pt>
                <c:pt idx="70">
                  <c:v>0.66666666666666663</c:v>
                </c:pt>
                <c:pt idx="71">
                  <c:v>5.333333333333333</c:v>
                </c:pt>
                <c:pt idx="72">
                  <c:v>2.1999999999999997</c:v>
                </c:pt>
                <c:pt idx="73">
                  <c:v>3</c:v>
                </c:pt>
                <c:pt idx="74">
                  <c:v>4.1820895522388062</c:v>
                </c:pt>
                <c:pt idx="75">
                  <c:v>2.1440000000000001</c:v>
                </c:pt>
                <c:pt idx="76">
                  <c:v>2.4777777777777779</c:v>
                </c:pt>
                <c:pt idx="77">
                  <c:v>1.21</c:v>
                </c:pt>
                <c:pt idx="78">
                  <c:v>0</c:v>
                </c:pt>
                <c:pt idx="79">
                  <c:v>2.2999999999999998</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1.5</c:v>
                </c:pt>
                <c:pt idx="96">
                  <c:v>0.3</c:v>
                </c:pt>
                <c:pt idx="97">
                  <c:v>0</c:v>
                </c:pt>
                <c:pt idx="98">
                  <c:v>0.17647058823529413</c:v>
                </c:pt>
                <c:pt idx="99">
                  <c:v>0</c:v>
                </c:pt>
                <c:pt idx="100">
                  <c:v>1</c:v>
                </c:pt>
                <c:pt idx="101">
                  <c:v>3.7500000000000006E-2</c:v>
                </c:pt>
                <c:pt idx="102">
                  <c:v>0</c:v>
                </c:pt>
                <c:pt idx="103">
                  <c:v>0</c:v>
                </c:pt>
                <c:pt idx="104">
                  <c:v>9.0000000000000011E-3</c:v>
                </c:pt>
                <c:pt idx="105">
                  <c:v>0</c:v>
                </c:pt>
                <c:pt idx="106">
                  <c:v>0</c:v>
                </c:pt>
                <c:pt idx="107">
                  <c:v>0</c:v>
                </c:pt>
                <c:pt idx="108">
                  <c:v>0</c:v>
                </c:pt>
                <c:pt idx="109">
                  <c:v>0</c:v>
                </c:pt>
                <c:pt idx="110">
                  <c:v>0</c:v>
                </c:pt>
                <c:pt idx="111">
                  <c:v>0</c:v>
                </c:pt>
                <c:pt idx="112">
                  <c:v>0</c:v>
                </c:pt>
                <c:pt idx="113">
                  <c:v>0</c:v>
                </c:pt>
                <c:pt idx="114">
                  <c:v>0</c:v>
                </c:pt>
                <c:pt idx="115">
                  <c:v>0</c:v>
                </c:pt>
                <c:pt idx="116">
                  <c:v>8.3333333333333329E-2</c:v>
                </c:pt>
                <c:pt idx="117">
                  <c:v>0</c:v>
                </c:pt>
                <c:pt idx="118">
                  <c:v>0</c:v>
                </c:pt>
                <c:pt idx="119">
                  <c:v>0.5</c:v>
                </c:pt>
                <c:pt idx="120">
                  <c:v>0</c:v>
                </c:pt>
                <c:pt idx="121">
                  <c:v>2.9203539823008846</c:v>
                </c:pt>
                <c:pt idx="122">
                  <c:v>0</c:v>
                </c:pt>
                <c:pt idx="123">
                  <c:v>0</c:v>
                </c:pt>
                <c:pt idx="124">
                  <c:v>1.9801980198019802</c:v>
                </c:pt>
                <c:pt idx="125">
                  <c:v>0.48722044728434505</c:v>
                </c:pt>
                <c:pt idx="126">
                  <c:v>1.4851485148514851</c:v>
                </c:pt>
                <c:pt idx="127">
                  <c:v>1.4527027027027026</c:v>
                </c:pt>
                <c:pt idx="128">
                  <c:v>1.3949579831932772</c:v>
                </c:pt>
                <c:pt idx="129">
                  <c:v>0.97701149425287359</c:v>
                </c:pt>
                <c:pt idx="130">
                  <c:v>2.9117647058823528</c:v>
                </c:pt>
                <c:pt idx="131">
                  <c:v>0</c:v>
                </c:pt>
                <c:pt idx="132">
                  <c:v>0</c:v>
                </c:pt>
                <c:pt idx="133">
                  <c:v>0</c:v>
                </c:pt>
                <c:pt idx="134">
                  <c:v>1.9230769230769231</c:v>
                </c:pt>
                <c:pt idx="135">
                  <c:v>0</c:v>
                </c:pt>
                <c:pt idx="136">
                  <c:v>0.96153846153846156</c:v>
                </c:pt>
                <c:pt idx="137">
                  <c:v>0.93396226415094341</c:v>
                </c:pt>
                <c:pt idx="138">
                  <c:v>1.284313725490196</c:v>
                </c:pt>
                <c:pt idx="139">
                  <c:v>1.3899038461538462</c:v>
                </c:pt>
                <c:pt idx="140">
                  <c:v>2.5294117647058822</c:v>
                </c:pt>
                <c:pt idx="141">
                  <c:v>2.2830188679245285</c:v>
                </c:pt>
                <c:pt idx="142">
                  <c:v>4.0283018867924527</c:v>
                </c:pt>
                <c:pt idx="143">
                  <c:v>2.8571428571428572</c:v>
                </c:pt>
                <c:pt idx="144">
                  <c:v>4.019047619047619</c:v>
                </c:pt>
                <c:pt idx="145">
                  <c:v>1.9523809523809523</c:v>
                </c:pt>
                <c:pt idx="146">
                  <c:v>0</c:v>
                </c:pt>
                <c:pt idx="147">
                  <c:v>0</c:v>
                </c:pt>
                <c:pt idx="148">
                  <c:v>0</c:v>
                </c:pt>
                <c:pt idx="149">
                  <c:v>0.76595744680851063</c:v>
                </c:pt>
                <c:pt idx="150">
                  <c:v>0.96153846153846156</c:v>
                </c:pt>
                <c:pt idx="151">
                  <c:v>0</c:v>
                </c:pt>
                <c:pt idx="152">
                  <c:v>0.20729166666666668</c:v>
                </c:pt>
                <c:pt idx="153">
                  <c:v>0.98</c:v>
                </c:pt>
                <c:pt idx="154">
                  <c:v>0</c:v>
                </c:pt>
                <c:pt idx="155">
                  <c:v>1.875</c:v>
                </c:pt>
                <c:pt idx="156">
                  <c:v>0</c:v>
                </c:pt>
                <c:pt idx="157">
                  <c:v>0.3</c:v>
                </c:pt>
                <c:pt idx="158">
                  <c:v>0.02</c:v>
                </c:pt>
                <c:pt idx="159">
                  <c:v>0.1</c:v>
                </c:pt>
                <c:pt idx="160">
                  <c:v>0.2</c:v>
                </c:pt>
                <c:pt idx="161">
                  <c:v>0.2</c:v>
                </c:pt>
                <c:pt idx="162">
                  <c:v>0.1</c:v>
                </c:pt>
                <c:pt idx="163">
                  <c:v>0.4</c:v>
                </c:pt>
                <c:pt idx="164">
                  <c:v>0.4</c:v>
                </c:pt>
                <c:pt idx="165">
                  <c:v>0</c:v>
                </c:pt>
                <c:pt idx="166">
                  <c:v>0</c:v>
                </c:pt>
                <c:pt idx="167">
                  <c:v>1</c:v>
                </c:pt>
                <c:pt idx="168">
                  <c:v>7.4999999999999997E-2</c:v>
                </c:pt>
                <c:pt idx="169">
                  <c:v>0</c:v>
                </c:pt>
                <c:pt idx="170">
                  <c:v>0.8</c:v>
                </c:pt>
                <c:pt idx="171">
                  <c:v>0.23250000000000001</c:v>
                </c:pt>
                <c:pt idx="172">
                  <c:v>0.3</c:v>
                </c:pt>
                <c:pt idx="173">
                  <c:v>0.3</c:v>
                </c:pt>
                <c:pt idx="174">
                  <c:v>0</c:v>
                </c:pt>
                <c:pt idx="175">
                  <c:v>0.2</c:v>
                </c:pt>
                <c:pt idx="176">
                  <c:v>0.25</c:v>
                </c:pt>
                <c:pt idx="177">
                  <c:v>0.25</c:v>
                </c:pt>
                <c:pt idx="178">
                  <c:v>0.25</c:v>
                </c:pt>
              </c:numCache>
            </c:numRef>
          </c:yVal>
          <c:smooth val="0"/>
          <c:extLst>
            <c:ext xmlns:c16="http://schemas.microsoft.com/office/drawing/2014/chart" uri="{C3380CC4-5D6E-409C-BE32-E72D297353CC}">
              <c16:uniqueId val="{00000002-4AB0-4798-8356-D002BD550975}"/>
            </c:ext>
          </c:extLst>
        </c:ser>
        <c:dLbls>
          <c:showLegendKey val="0"/>
          <c:showVal val="0"/>
          <c:showCatName val="0"/>
          <c:showSerName val="0"/>
          <c:showPercent val="0"/>
          <c:showBubbleSize val="0"/>
        </c:dLbls>
        <c:axId val="862081680"/>
        <c:axId val="862079160"/>
      </c:scatterChart>
      <c:valAx>
        <c:axId val="862081680"/>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GB" sz="1600" baseline="0"/>
                  <a:t>IPM Index (proportion)</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079160"/>
        <c:crosses val="autoZero"/>
        <c:crossBetween val="midCat"/>
      </c:valAx>
      <c:valAx>
        <c:axId val="862079160"/>
        <c:scaling>
          <c:orientation val="minMax"/>
          <c:min val="0"/>
        </c:scaling>
        <c:delete val="0"/>
        <c:axPos val="l"/>
        <c:title>
          <c:tx>
            <c:strRef>
              <c:f>'P IPM TFI'!$AA$3</c:f>
              <c:strCache>
                <c:ptCount val="1"/>
                <c:pt idx="0">
                  <c:v>TFI-Herbicide</c:v>
                </c:pt>
              </c:strCache>
            </c:strRef>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08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 implimentation'!$E$3</c:f>
              <c:strCache>
                <c:ptCount val="1"/>
                <c:pt idx="0">
                  <c:v>Fully true</c:v>
                </c:pt>
              </c:strCache>
            </c:strRef>
          </c:tx>
          <c:spPr>
            <a:solidFill>
              <a:schemeClr val="accent1"/>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implimentation'!$F$3:$H$3</c:f>
              <c:numCache>
                <c:formatCode>General</c:formatCode>
                <c:ptCount val="3"/>
                <c:pt idx="0">
                  <c:v>31</c:v>
                </c:pt>
                <c:pt idx="1">
                  <c:v>36</c:v>
                </c:pt>
                <c:pt idx="2">
                  <c:v>42</c:v>
                </c:pt>
              </c:numCache>
            </c:numRef>
          </c:val>
          <c:extLst>
            <c:ext xmlns:c16="http://schemas.microsoft.com/office/drawing/2014/chart" uri="{C3380CC4-5D6E-409C-BE32-E72D297353CC}">
              <c16:uniqueId val="{00000000-BD4D-4909-84A9-1A1931E1F677}"/>
            </c:ext>
          </c:extLst>
        </c:ser>
        <c:ser>
          <c:idx val="1"/>
          <c:order val="1"/>
          <c:tx>
            <c:strRef>
              <c:f>'P implimentation'!$E$4</c:f>
              <c:strCache>
                <c:ptCount val="1"/>
                <c:pt idx="0">
                  <c:v>Rather true</c:v>
                </c:pt>
              </c:strCache>
            </c:strRef>
          </c:tx>
          <c:spPr>
            <a:solidFill>
              <a:schemeClr val="accent2"/>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implimentation'!$F$4:$H$4</c:f>
              <c:numCache>
                <c:formatCode>General</c:formatCode>
                <c:ptCount val="3"/>
                <c:pt idx="0">
                  <c:v>58</c:v>
                </c:pt>
                <c:pt idx="1">
                  <c:v>72</c:v>
                </c:pt>
                <c:pt idx="2">
                  <c:v>70</c:v>
                </c:pt>
              </c:numCache>
            </c:numRef>
          </c:val>
          <c:extLst>
            <c:ext xmlns:c16="http://schemas.microsoft.com/office/drawing/2014/chart" uri="{C3380CC4-5D6E-409C-BE32-E72D297353CC}">
              <c16:uniqueId val="{00000001-BD4D-4909-84A9-1A1931E1F677}"/>
            </c:ext>
          </c:extLst>
        </c:ser>
        <c:ser>
          <c:idx val="2"/>
          <c:order val="2"/>
          <c:tx>
            <c:strRef>
              <c:f>'P implimentation'!$E$5</c:f>
              <c:strCache>
                <c:ptCount val="1"/>
                <c:pt idx="0">
                  <c:v>Intermediate</c:v>
                </c:pt>
              </c:strCache>
            </c:strRef>
          </c:tx>
          <c:spPr>
            <a:solidFill>
              <a:schemeClr val="accent3"/>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implimentation'!$F$5:$H$5</c:f>
              <c:numCache>
                <c:formatCode>General</c:formatCode>
                <c:ptCount val="3"/>
                <c:pt idx="0">
                  <c:v>56</c:v>
                </c:pt>
                <c:pt idx="1">
                  <c:v>44</c:v>
                </c:pt>
                <c:pt idx="2">
                  <c:v>40</c:v>
                </c:pt>
              </c:numCache>
            </c:numRef>
          </c:val>
          <c:extLst>
            <c:ext xmlns:c16="http://schemas.microsoft.com/office/drawing/2014/chart" uri="{C3380CC4-5D6E-409C-BE32-E72D297353CC}">
              <c16:uniqueId val="{00000002-BD4D-4909-84A9-1A1931E1F677}"/>
            </c:ext>
          </c:extLst>
        </c:ser>
        <c:ser>
          <c:idx val="3"/>
          <c:order val="3"/>
          <c:tx>
            <c:strRef>
              <c:f>'P implimentation'!$E$6</c:f>
              <c:strCache>
                <c:ptCount val="1"/>
                <c:pt idx="0">
                  <c:v>Not really true</c:v>
                </c:pt>
              </c:strCache>
            </c:strRef>
          </c:tx>
          <c:spPr>
            <a:solidFill>
              <a:schemeClr val="accent4"/>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implimentation'!$F$6:$H$6</c:f>
              <c:numCache>
                <c:formatCode>General</c:formatCode>
                <c:ptCount val="3"/>
                <c:pt idx="0">
                  <c:v>14</c:v>
                </c:pt>
                <c:pt idx="1">
                  <c:v>11</c:v>
                </c:pt>
                <c:pt idx="2">
                  <c:v>13</c:v>
                </c:pt>
              </c:numCache>
            </c:numRef>
          </c:val>
          <c:extLst>
            <c:ext xmlns:c16="http://schemas.microsoft.com/office/drawing/2014/chart" uri="{C3380CC4-5D6E-409C-BE32-E72D297353CC}">
              <c16:uniqueId val="{00000003-BD4D-4909-84A9-1A1931E1F677}"/>
            </c:ext>
          </c:extLst>
        </c:ser>
        <c:ser>
          <c:idx val="4"/>
          <c:order val="4"/>
          <c:tx>
            <c:strRef>
              <c:f>'P implimentation'!$E$7</c:f>
              <c:strCache>
                <c:ptCount val="1"/>
                <c:pt idx="0">
                  <c:v>Not at all true</c:v>
                </c:pt>
              </c:strCache>
            </c:strRef>
          </c:tx>
          <c:spPr>
            <a:solidFill>
              <a:schemeClr val="accent5"/>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implimentation'!$F$7:$H$7</c:f>
              <c:numCache>
                <c:formatCode>General</c:formatCode>
                <c:ptCount val="3"/>
                <c:pt idx="0">
                  <c:v>15</c:v>
                </c:pt>
                <c:pt idx="1">
                  <c:v>11</c:v>
                </c:pt>
                <c:pt idx="2">
                  <c:v>9</c:v>
                </c:pt>
              </c:numCache>
            </c:numRef>
          </c:val>
          <c:extLst>
            <c:ext xmlns:c16="http://schemas.microsoft.com/office/drawing/2014/chart" uri="{C3380CC4-5D6E-409C-BE32-E72D297353CC}">
              <c16:uniqueId val="{00000004-BD4D-4909-84A9-1A1931E1F677}"/>
            </c:ext>
          </c:extLst>
        </c:ser>
        <c:ser>
          <c:idx val="5"/>
          <c:order val="5"/>
          <c:tx>
            <c:strRef>
              <c:f>'P implimentation'!$E$8</c:f>
              <c:strCache>
                <c:ptCount val="1"/>
                <c:pt idx="0">
                  <c:v>NA - Don't know</c:v>
                </c:pt>
              </c:strCache>
            </c:strRef>
          </c:tx>
          <c:spPr>
            <a:solidFill>
              <a:schemeClr val="accent6"/>
            </a:solidFill>
            <a:ln>
              <a:noFill/>
            </a:ln>
            <a:effectLst/>
          </c:spPr>
          <c:invertIfNegative val="0"/>
          <c:cat>
            <c:strRef>
              <c:f>'P implimentation'!$F$2:$H$2</c:f>
              <c:strCache>
                <c:ptCount val="3"/>
                <c:pt idx="0">
                  <c:v>For weed management</c:v>
                </c:pt>
                <c:pt idx="1">
                  <c:v>For diseases</c:v>
                </c:pt>
                <c:pt idx="2">
                  <c:v>For pest management</c:v>
                </c:pt>
              </c:strCache>
            </c:strRef>
          </c:cat>
          <c:val>
            <c:numRef>
              <c:f>'P implimentation'!$F$8:$H$8</c:f>
              <c:numCache>
                <c:formatCode>General</c:formatCode>
                <c:ptCount val="3"/>
                <c:pt idx="0">
                  <c:v>0</c:v>
                </c:pt>
                <c:pt idx="1">
                  <c:v>0</c:v>
                </c:pt>
                <c:pt idx="2">
                  <c:v>0</c:v>
                </c:pt>
              </c:numCache>
            </c:numRef>
          </c:val>
          <c:extLst>
            <c:ext xmlns:c16="http://schemas.microsoft.com/office/drawing/2014/chart" uri="{C3380CC4-5D6E-409C-BE32-E72D297353CC}">
              <c16:uniqueId val="{00000005-BD4D-4909-84A9-1A1931E1F677}"/>
            </c:ext>
          </c:extLst>
        </c:ser>
        <c:dLbls>
          <c:showLegendKey val="0"/>
          <c:showVal val="0"/>
          <c:showCatName val="0"/>
          <c:showSerName val="0"/>
          <c:showPercent val="0"/>
          <c:showBubbleSize val="0"/>
        </c:dLbls>
        <c:gapWidth val="150"/>
        <c:overlap val="100"/>
        <c:axId val="832755440"/>
        <c:axId val="832758392"/>
      </c:barChart>
      <c:catAx>
        <c:axId val="83275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758392"/>
        <c:crosses val="autoZero"/>
        <c:auto val="1"/>
        <c:lblAlgn val="ctr"/>
        <c:lblOffset val="100"/>
        <c:noMultiLvlLbl val="0"/>
      </c:catAx>
      <c:valAx>
        <c:axId val="832758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75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_xlchart.v1.9</cx:f>
      </cx:strDim>
      <cx:numDim type="val">
        <cx:f>_xlchart.v1.11</cx:f>
      </cx:numDim>
    </cx:data>
    <cx:data id="1">
      <cx:strDim type="cat">
        <cx:f>_xlchart.v1.9</cx:f>
      </cx:strDim>
      <cx:numDim type="val">
        <cx:f>_xlchart.v1.13</cx:f>
      </cx:numDim>
    </cx:data>
    <cx:data id="2">
      <cx:strDim type="cat">
        <cx:f>_xlchart.v1.9</cx:f>
      </cx:strDim>
      <cx:numDim type="val">
        <cx:f>_xlchart.v1.15</cx:f>
      </cx:numDim>
    </cx:data>
  </cx:chartData>
  <cx:chart>
    <cx:title pos="t" align="ctr" overlay="0">
      <cx:tx>
        <cx:txData>
          <cx:v>TFI Herbicide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TFI Herbicide</a:t>
          </a:r>
        </a:p>
      </cx:txPr>
    </cx:title>
    <cx:plotArea>
      <cx:plotAreaRegion>
        <cx:series layoutId="boxWhisker" uniqueId="{727F46B1-542F-4289-8DB6-FBF7AE734CF7}">
          <cx:tx>
            <cx:txData>
              <cx:f>_xlchart.v1.10</cx:f>
              <cx:v>Before planting</cx:v>
            </cx:txData>
          </cx:tx>
          <cx:spPr>
            <a:solidFill>
              <a:srgbClr val="956B43"/>
            </a:solidFill>
          </cx:spPr>
          <cx:dataId val="0"/>
          <cx:layoutPr>
            <cx:visibility meanLine="0" meanMarker="1" nonoutliers="0" outliers="1"/>
            <cx:statistics quartileMethod="exclusive"/>
          </cx:layoutPr>
        </cx:series>
        <cx:series layoutId="boxWhisker" uniqueId="{A65DA539-9B80-4D53-8FE6-8DDA42BC9702}">
          <cx:tx>
            <cx:txData>
              <cx:f>_xlchart.v1.12</cx:f>
              <cx:v>During growing season</cx:v>
            </cx:txData>
          </cx:tx>
          <cx:spPr>
            <a:solidFill>
              <a:srgbClr val="FE9C1A"/>
            </a:solidFill>
          </cx:spPr>
          <cx:dataId val="1"/>
          <cx:layoutPr>
            <cx:visibility meanLine="0" meanMarker="1" nonoutliers="0" outliers="1"/>
            <cx:statistics quartileMethod="exclusive"/>
          </cx:layoutPr>
        </cx:series>
        <cx:series layoutId="boxWhisker" uniqueId="{70296F39-4BE4-428B-B6F9-24CD90506108}">
          <cx:tx>
            <cx:txData>
              <cx:f>_xlchart.v1.14</cx:f>
              <cx:v>Total</cx:v>
            </cx:txData>
          </cx:tx>
          <cx:dataId val="2"/>
          <cx:layoutPr>
            <cx:visibility meanLine="0" meanMarker="1" nonoutliers="0" outliers="1"/>
            <cx:statistics quartileMethod="exclusive"/>
          </cx:layoutPr>
        </cx:series>
      </cx:plotAreaRegion>
      <cx:axis id="0">
        <cx:catScaling gapWidth="1"/>
        <cx:tickLabels/>
      </cx:axis>
      <cx:axis id="1">
        <cx:valScaling/>
        <cx:tickLabels/>
      </cx:axis>
    </cx:plotArea>
    <cx:legend pos="t" align="ctr" overlay="0"/>
  </cx:chart>
  <cx:spPr>
    <a:ln w="3175">
      <a:solidFill>
        <a:schemeClr val="tx1"/>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data id="1">
      <cx:strDim type="cat">
        <cx:f>_xlchart.v1.0</cx:f>
      </cx:strDim>
      <cx:numDim type="val">
        <cx:f>_xlchart.v1.4</cx:f>
      </cx:numDim>
    </cx:data>
    <cx:data id="2">
      <cx:strDim type="cat">
        <cx:f>_xlchart.v1.0</cx:f>
      </cx:strDim>
      <cx:numDim type="val">
        <cx:f>_xlchart.v1.6</cx:f>
      </cx:numDim>
    </cx:data>
    <cx:data id="3">
      <cx:strDim type="cat">
        <cx:f>_xlchart.v1.0</cx:f>
      </cx:strDim>
      <cx:numDim type="val">
        <cx:f>_xlchart.v1.8</cx:f>
      </cx:numDim>
    </cx:data>
  </cx:chartData>
  <cx:chart>
    <cx:title pos="t" align="ctr" overlay="0">
      <cx:tx>
        <cx:txData>
          <cx:v>TFI Fungicide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TFI Fungicide</a:t>
          </a:r>
        </a:p>
      </cx:txPr>
    </cx:title>
    <cx:plotArea>
      <cx:plotAreaRegion>
        <cx:series layoutId="boxWhisker" uniqueId="{46E666F3-5DC3-4938-B413-C0BE04FD29B5}">
          <cx:tx>
            <cx:txData>
              <cx:f>_xlchart.v1.1</cx:f>
              <cx:v>Copper Based</cx:v>
            </cx:txData>
          </cx:tx>
          <cx:spPr>
            <a:solidFill>
              <a:srgbClr val="956B43"/>
            </a:solidFill>
          </cx:spPr>
          <cx:dataId val="0"/>
          <cx:layoutPr>
            <cx:statistics quartileMethod="exclusive"/>
          </cx:layoutPr>
        </cx:series>
        <cx:series layoutId="boxWhisker" uniqueId="{DB5AFA0D-C13C-4C70-BD35-1BF17245A948}">
          <cx:tx>
            <cx:txData>
              <cx:f>_xlchart.v1.3</cx:f>
              <cx:v>Sulphur Based</cx:v>
            </cx:txData>
          </cx:tx>
          <cx:spPr>
            <a:solidFill>
              <a:srgbClr val="FE9C1A"/>
            </a:solidFill>
          </cx:spPr>
          <cx:dataId val="1"/>
          <cx:layoutPr>
            <cx:statistics quartileMethod="exclusive"/>
          </cx:layoutPr>
        </cx:series>
        <cx:series layoutId="boxWhisker" uniqueId="{A0DC54E2-141B-49E1-AB50-284D161943FB}">
          <cx:tx>
            <cx:txData>
              <cx:f>_xlchart.v1.5</cx:f>
              <cx:v>Other</cx:v>
            </cx:txData>
          </cx:tx>
          <cx:dataId val="2"/>
          <cx:layoutPr>
            <cx:statistics quartileMethod="exclusive"/>
          </cx:layoutPr>
        </cx:series>
        <cx:series layoutId="boxWhisker" uniqueId="{07F87CD9-0556-4030-8C96-6D7761E70E85}">
          <cx:tx>
            <cx:txData>
              <cx:f>_xlchart.v1.7</cx:f>
              <cx:v>Total</cx:v>
            </cx:txData>
          </cx:tx>
          <cx:spPr>
            <a:solidFill>
              <a:srgbClr val="098A48"/>
            </a:solidFill>
          </cx:spPr>
          <cx:dataId val="3"/>
          <cx:layoutPr>
            <cx:statistics quartileMethod="exclusive"/>
          </cx:layoutPr>
        </cx:series>
      </cx:plotAreaRegion>
      <cx:axis id="0">
        <cx:catScaling gapWidth="1"/>
        <cx:tickLabels/>
      </cx:axis>
      <cx:axis id="1">
        <cx:valScaling/>
        <cx:tickLabels/>
      </cx:axis>
    </cx:plotArea>
    <cx:legend pos="t" align="ctr" overlay="0"/>
  </cx:chart>
  <cx:spPr>
    <a:ln>
      <a:solidFill>
        <a:sysClr val="windowText" lastClr="000000"/>
      </a:solid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val">
        <cx:f>_xlchart.v1.18</cx:f>
      </cx:numDim>
    </cx:data>
    <cx:data id="1">
      <cx:strDim type="cat">
        <cx:f>_xlchart.v1.16</cx:f>
      </cx:strDim>
      <cx:numDim type="val">
        <cx:f>_xlchart.v1.20</cx:f>
      </cx:numDim>
    </cx:data>
    <cx:data id="2">
      <cx:strDim type="cat">
        <cx:f>_xlchart.v1.16</cx:f>
      </cx:strDim>
      <cx:numDim type="val">
        <cx:f>_xlchart.v1.22</cx:f>
      </cx:numDim>
    </cx:data>
  </cx:chartData>
  <cx:chart>
    <cx:title pos="t" align="ctr" overlay="0">
      <cx:tx>
        <cx:txData>
          <cx:v>TFI Insecticide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TFI Insecticide</a:t>
          </a:r>
        </a:p>
      </cx:txPr>
    </cx:title>
    <cx:plotArea>
      <cx:plotAreaRegion>
        <cx:series layoutId="boxWhisker" uniqueId="{9864B636-B97E-4179-8354-58006AFCE322}">
          <cx:tx>
            <cx:txData>
              <cx:f>_xlchart.v1.17</cx:f>
              <cx:v>Natural Origin</cx:v>
            </cx:txData>
          </cx:tx>
          <cx:spPr>
            <a:solidFill>
              <a:srgbClr val="956B43"/>
            </a:solidFill>
          </cx:spPr>
          <cx:dataId val="0"/>
          <cx:layoutPr>
            <cx:visibility meanLine="0" meanMarker="1" nonoutliers="0" outliers="1"/>
            <cx:statistics quartileMethod="exclusive"/>
          </cx:layoutPr>
        </cx:series>
        <cx:series layoutId="boxWhisker" uniqueId="{833408E5-2761-499F-9915-E6F2E350D6FA}">
          <cx:tx>
            <cx:txData>
              <cx:f>_xlchart.v1.19</cx:f>
              <cx:v>Chemical</cx:v>
            </cx:txData>
          </cx:tx>
          <cx:spPr>
            <a:solidFill>
              <a:srgbClr val="FE9C1A"/>
            </a:solidFill>
          </cx:spPr>
          <cx:dataId val="1"/>
          <cx:layoutPr>
            <cx:visibility meanLine="0" meanMarker="1" nonoutliers="0" outliers="1"/>
            <cx:statistics quartileMethod="exclusive"/>
          </cx:layoutPr>
        </cx:series>
        <cx:series layoutId="boxWhisker" uniqueId="{C018C248-E3CF-4D33-98B4-7CF67C4C37B2}">
          <cx:tx>
            <cx:txData>
              <cx:f>_xlchart.v1.21</cx:f>
              <cx:v> Total</cx:v>
            </cx:txData>
          </cx:tx>
          <cx:spPr>
            <a:solidFill>
              <a:srgbClr val="92D050"/>
            </a:solidFill>
          </cx:spPr>
          <cx:dataId val="2"/>
          <cx:layoutPr>
            <cx:visibility meanLine="0" meanMarker="1" nonoutliers="0" outliers="1"/>
            <cx:statistics quartileMethod="exclusive"/>
          </cx:layoutPr>
        </cx:series>
      </cx:plotAreaRegion>
      <cx:axis id="0">
        <cx:catScaling gapWidth="1"/>
        <cx:tickLabels/>
      </cx:axis>
      <cx:axis id="1">
        <cx:valScaling/>
        <cx:tickLabels/>
      </cx:axis>
    </cx:plotArea>
    <cx:legend pos="t" align="ctr" overlay="0">
      <cx:txPr>
        <a:bodyPr spcFirstLastPara="1" vertOverflow="ellipsis" horzOverflow="overflow" wrap="square" lIns="0" tIns="0" rIns="0" bIns="0" anchor="ctr" anchorCtr="1"/>
        <a:lstStyle/>
        <a:p>
          <a:pPr algn="ctr" rtl="0">
            <a:defRPr sz="1200" baseline="0"/>
          </a:pPr>
          <a:endParaRPr lang="en-US" sz="1200" b="0" i="0" u="none" strike="noStrike" baseline="0">
            <a:solidFill>
              <a:sysClr val="windowText" lastClr="000000">
                <a:lumMod val="65000"/>
                <a:lumOff val="35000"/>
              </a:sysClr>
            </a:solidFill>
            <a:latin typeface="Calibri"/>
          </a:endParaRPr>
        </a:p>
      </cx:txPr>
    </cx:legend>
  </cx:chart>
  <cx:spPr>
    <a:ln>
      <a:solidFill>
        <a:schemeClr val="tx1"/>
      </a:solid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_xlchart.v1.23</cx:f>
      </cx:strDim>
      <cx:numDim type="val">
        <cx:f>_xlchart.v1.25</cx:f>
      </cx:numDim>
    </cx:data>
    <cx:data id="1">
      <cx:strDim type="cat">
        <cx:f>_xlchart.v1.23</cx:f>
      </cx:strDim>
      <cx:numDim type="val">
        <cx:f>_xlchart.v1.27</cx:f>
      </cx:numDim>
    </cx:data>
  </cx:chartData>
  <cx:chart>
    <cx:title pos="t" align="ctr" overlay="0">
      <cx:tx>
        <cx:txData>
          <cx:v>IPM Index</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IPM Index</a:t>
          </a:r>
        </a:p>
      </cx:txPr>
    </cx:title>
    <cx:plotArea>
      <cx:plotAreaRegion>
        <cx:plotSurface>
          <cx:spPr>
            <a:ln>
              <a:noFill/>
            </a:ln>
          </cx:spPr>
        </cx:plotSurface>
        <cx:series layoutId="boxWhisker" uniqueId="{70DC53AA-6314-41AF-BE78-A5C666326A65}" formatIdx="0">
          <cx:tx>
            <cx:txData>
              <cx:f>_xlchart.v1.24</cx:f>
              <cx:v>IPM Index (proportion)</cx:v>
            </cx:txData>
          </cx:tx>
          <cx:spPr>
            <a:solidFill>
              <a:srgbClr val="FE9C1A"/>
            </a:solidFill>
          </cx:spPr>
          <cx:dataId val="0"/>
          <cx:layoutPr>
            <cx:visibility meanLine="0" meanMarker="1" nonoutliers="0" outliers="1"/>
            <cx:statistics quartileMethod="exclusive"/>
          </cx:layoutPr>
        </cx:series>
        <cx:series layoutId="boxWhisker" uniqueId="{FE808721-7141-4B5F-8BE2-B8D23FF3BA79}" formatIdx="3">
          <cx:tx>
            <cx:txData>
              <cx:f>_xlchart.v1.26</cx:f>
              <cx:v>IWM (proportion)</cx:v>
            </cx:txData>
          </cx:tx>
          <cx:spPr>
            <a:solidFill>
              <a:srgbClr val="92D050"/>
            </a:solidFill>
          </cx:spPr>
          <cx:dataId val="1"/>
          <cx:layoutPr>
            <cx:visibility meanLine="0" meanMarker="1" nonoutliers="0" outliers="1"/>
            <cx:statistics quartileMethod="exclusive"/>
          </cx:layoutPr>
        </cx:series>
      </cx:plotAreaRegion>
      <cx:axis id="0">
        <cx:catScaling gapWidth="1"/>
        <cx:tickLabels/>
      </cx:axis>
      <cx:axis id="1">
        <cx:valScaling/>
        <cx:tickLabels/>
      </cx:axis>
    </cx:plotArea>
    <cx:legend pos="t" align="ctr" overlay="0">
      <cx:txPr>
        <a:bodyPr spcFirstLastPara="1" vertOverflow="ellipsis" horzOverflow="overflow" wrap="square" lIns="0" tIns="0" rIns="0" bIns="0" anchor="ctr" anchorCtr="1"/>
        <a:lstStyle/>
        <a:p>
          <a:pPr algn="ctr" rtl="0">
            <a:defRPr sz="1200" baseline="0"/>
          </a:pPr>
          <a:endParaRPr lang="en-US" sz="1200" b="0" i="0" u="none" strike="noStrike" baseline="0">
            <a:solidFill>
              <a:sysClr val="windowText" lastClr="000000">
                <a:lumMod val="65000"/>
                <a:lumOff val="35000"/>
              </a:sysClr>
            </a:solidFill>
            <a:latin typeface="Calibri"/>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_xlchart.v1.28</cx:f>
      </cx:strDim>
      <cx:numDim type="val">
        <cx:f>_xlchart.v1.30</cx:f>
      </cx:numDim>
    </cx:data>
  </cx:chartData>
  <cx:chart>
    <cx:plotArea>
      <cx:plotAreaRegion>
        <cx:plotSurface>
          <cx:spPr>
            <a:noFill/>
          </cx:spPr>
        </cx:plotSurface>
        <cx:series layoutId="boxWhisker" uniqueId="{38FDF574-A3C9-44A6-B572-59B37577EF08}">
          <cx:tx>
            <cx:txData>
              <cx:f>_xlchart.v1.29</cx:f>
              <cx:v>TFI</cx:v>
            </cx:txData>
          </cx:tx>
          <cx:spPr>
            <a:solidFill>
              <a:srgbClr val="92D050"/>
            </a:solidFill>
          </cx:spPr>
          <cx:dataId val="0"/>
          <cx:layoutPr>
            <cx:visibility meanLine="0" meanMarker="1" nonoutliers="0" outliers="1"/>
            <cx:statistics quartileMethod="exclusive"/>
          </cx:layoutPr>
        </cx:series>
      </cx:plotAreaRegion>
      <cx:axis id="0">
        <cx:catScaling gapWidth="1"/>
        <cx:tickLabels/>
      </cx:axis>
      <cx:axis id="1">
        <cx:valScaling/>
        <cx:tickLabels/>
      </cx:axis>
    </cx:plotArea>
    <cx:legend pos="t" align="ctr" overlay="0">
      <cx:txPr>
        <a:bodyPr spcFirstLastPara="1" vertOverflow="ellipsis" horzOverflow="overflow" wrap="square" lIns="0" tIns="0" rIns="0" bIns="0" anchor="ctr" anchorCtr="1"/>
        <a:lstStyle/>
        <a:p>
          <a:pPr algn="ctr" rtl="0">
            <a:defRPr sz="1200" baseline="0"/>
          </a:pPr>
          <a:endParaRPr lang="en-US" sz="1200" b="0" i="0" u="none" strike="noStrike" baseline="0">
            <a:solidFill>
              <a:sysClr val="windowText" lastClr="000000">
                <a:lumMod val="65000"/>
                <a:lumOff val="35000"/>
              </a:sysClr>
            </a:solidFill>
            <a:latin typeface="Calibri"/>
          </a:endParaRPr>
        </a:p>
      </cx:txPr>
    </cx:legend>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_xlchart.v1.31</cx:f>
      </cx:strDim>
      <cx:numDim type="val">
        <cx:f>_xlchart.v1.33</cx:f>
      </cx:numDim>
    </cx:data>
    <cx:data id="1">
      <cx:strDim type="cat">
        <cx:f>_xlchart.v1.31</cx:f>
      </cx:strDim>
      <cx:numDim type="val">
        <cx:f>_xlchart.v1.35</cx:f>
      </cx:numDim>
    </cx:data>
    <cx:data id="2">
      <cx:strDim type="cat">
        <cx:f>_xlchart.v1.31</cx:f>
      </cx:strDim>
      <cx:numDim type="val">
        <cx:f>_xlchart.v1.37</cx:f>
      </cx:numDim>
    </cx:data>
    <cx:data id="3">
      <cx:strDim type="cat">
        <cx:f>_xlchart.v1.31</cx:f>
      </cx:strDim>
      <cx:numDim type="val">
        <cx:f>_xlchart.v1.39</cx:f>
      </cx:numDim>
    </cx:data>
  </cx:chartData>
  <cx:chart>
    <cx:title pos="t" align="ctr" overlay="0">
      <cx:tx>
        <cx:txData>
          <cx:v>TFI Other Pesticide</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a:rPr>
            <a:t>TFI Other Pesticide</a:t>
          </a:r>
        </a:p>
      </cx:txPr>
    </cx:title>
    <cx:plotArea>
      <cx:plotAreaRegion>
        <cx:plotSurface>
          <cx:spPr>
            <a:ln>
              <a:noFill/>
            </a:ln>
          </cx:spPr>
        </cx:plotSurface>
        <cx:series layoutId="boxWhisker" uniqueId="{00000000-EDD5-49FB-AFB8-B1C5FB0B84AB}" formatIdx="2">
          <cx:tx>
            <cx:txData>
              <cx:f>_xlchart.v1.32</cx:f>
              <cx:v>Nematicides</cx:v>
            </cx:txData>
          </cx:tx>
          <cx:spPr>
            <a:solidFill>
              <a:srgbClr val="956B43"/>
            </a:solidFill>
          </cx:spPr>
          <cx:dataId val="0"/>
          <cx:layoutPr>
            <cx:statistics quartileMethod="exclusive"/>
          </cx:layoutPr>
        </cx:series>
        <cx:series layoutId="boxWhisker" uniqueId="{00000001-EDD5-49FB-AFB8-B1C5FB0B84AB}" formatIdx="3">
          <cx:tx>
            <cx:txData>
              <cx:f>_xlchart.v1.34</cx:f>
              <cx:v>Slugs</cx:v>
            </cx:txData>
          </cx:tx>
          <cx:spPr>
            <a:solidFill>
              <a:srgbClr val="FE9C1A"/>
            </a:solidFill>
          </cx:spPr>
          <cx:dataId val="1"/>
          <cx:layoutPr>
            <cx:statistics quartileMethod="exclusive"/>
          </cx:layoutPr>
        </cx:series>
        <cx:series layoutId="boxWhisker" uniqueId="{00000002-EDD5-49FB-AFB8-B1C5FB0B84AB}">
          <cx:tx>
            <cx:txData>
              <cx:f>_xlchart.v1.36</cx:f>
              <cx:v>Other</cx:v>
            </cx:txData>
          </cx:tx>
          <cx:spPr>
            <a:solidFill>
              <a:srgbClr val="92D050"/>
            </a:solidFill>
          </cx:spPr>
          <cx:dataId val="2"/>
          <cx:layoutPr>
            <cx:statistics quartileMethod="exclusive"/>
          </cx:layoutPr>
        </cx:series>
        <cx:series layoutId="boxWhisker" uniqueId="{00000003-EDD5-49FB-AFB8-B1C5FB0B84AB}">
          <cx:tx>
            <cx:txData>
              <cx:f>_xlchart.v1.38</cx:f>
              <cx:v>Total</cx:v>
            </cx:txData>
          </cx:tx>
          <cx:spPr>
            <a:solidFill>
              <a:srgbClr val="098A48"/>
            </a:solidFill>
          </cx:spPr>
          <cx:dataId val="3"/>
          <cx:layoutPr>
            <cx:statistics quartileMethod="exclusive"/>
          </cx:layoutPr>
        </cx:series>
      </cx:plotAreaRegion>
      <cx:axis id="0">
        <cx:catScaling gapWidth="1"/>
        <cx:tickLabels/>
      </cx:axis>
      <cx:axis id="1">
        <cx:valScaling/>
        <cx:tickLabels/>
      </cx:axis>
    </cx:plotArea>
    <cx:legend pos="t" align="ctr" overlay="0">
      <cx:txPr>
        <a:bodyPr spcFirstLastPara="1" vertOverflow="ellipsis" horzOverflow="overflow" wrap="square" lIns="0" tIns="0" rIns="0" bIns="0" anchor="ctr" anchorCtr="1"/>
        <a:lstStyle/>
        <a:p>
          <a:pPr algn="ctr" rtl="0">
            <a:defRPr sz="1200" baseline="0"/>
          </a:pPr>
          <a:endParaRPr lang="en-US" sz="1200" b="0" i="0" u="none" strike="noStrike" baseline="0">
            <a:solidFill>
              <a:sysClr val="windowText" lastClr="000000">
                <a:lumMod val="65000"/>
                <a:lumOff val="35000"/>
              </a:sysClr>
            </a:solidFill>
            <a:latin typeface="Calibri"/>
          </a:endParaRPr>
        </a:p>
      </cx:txPr>
    </cx:legend>
  </cx:chart>
  <cx:spPr>
    <a:ln>
      <a:solidFill>
        <a:sysClr val="windowText" lastClr="000000"/>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a for plotting'!$A$1" horiz="1" max="4" min="1" page="0" val="2"/>
</file>

<file path=xl/ctrlProps/ctrlProp2.xml><?xml version="1.0" encoding="utf-8"?>
<formControlPr xmlns="http://schemas.microsoft.com/office/spreadsheetml/2009/9/main" objectType="Scroll" dx="22" fmlaLink="'data for plotting'!$AA$1" horiz="1" max="5" min="1" page="4" val="5"/>
</file>

<file path=xl/ctrlProps/ctrlProp3.xml><?xml version="1.0" encoding="utf-8"?>
<formControlPr xmlns="http://schemas.microsoft.com/office/spreadsheetml/2009/9/main" objectType="Scroll" dx="22" fmlaLink="$AE$43" horiz="1" max="5" min="1" page="0" val="2"/>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microsoft.com/office/2014/relationships/chartEx" Target="../charts/chartEx3.xml"/><Relationship Id="rId3" Type="http://schemas.openxmlformats.org/officeDocument/2006/relationships/chart" Target="../charts/chart11.xml"/><Relationship Id="rId7" Type="http://schemas.microsoft.com/office/2014/relationships/chartEx" Target="../charts/chartEx2.xml"/><Relationship Id="rId12" Type="http://schemas.openxmlformats.org/officeDocument/2006/relationships/chart" Target="../charts/chart14.xml"/><Relationship Id="rId2" Type="http://schemas.openxmlformats.org/officeDocument/2006/relationships/chart" Target="../charts/chart10.xml"/><Relationship Id="rId1" Type="http://schemas.openxmlformats.org/officeDocument/2006/relationships/image" Target="../media/image1.png"/><Relationship Id="rId6" Type="http://schemas.microsoft.com/office/2014/relationships/chartEx" Target="../charts/chartEx1.xml"/><Relationship Id="rId11" Type="http://schemas.microsoft.com/office/2014/relationships/chartEx" Target="../charts/chartEx6.xml"/><Relationship Id="rId5" Type="http://schemas.openxmlformats.org/officeDocument/2006/relationships/chart" Target="../charts/chart13.xml"/><Relationship Id="rId10" Type="http://schemas.microsoft.com/office/2014/relationships/chartEx" Target="../charts/chartEx5.xml"/><Relationship Id="rId4" Type="http://schemas.openxmlformats.org/officeDocument/2006/relationships/chart" Target="../charts/chart12.xml"/><Relationship Id="rId9" Type="http://schemas.microsoft.com/office/2014/relationships/chartEx" Target="../charts/chartEx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95250</xdr:rowOff>
    </xdr:from>
    <xdr:to>
      <xdr:col>11</xdr:col>
      <xdr:colOff>266700</xdr:colOff>
      <xdr:row>42</xdr:row>
      <xdr:rowOff>47625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285750"/>
          <a:ext cx="6343650" cy="776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How to navigate these</a:t>
          </a:r>
          <a:r>
            <a:rPr lang="en-GB" sz="1100" baseline="0"/>
            <a:t> Dashboards</a:t>
          </a:r>
        </a:p>
        <a:p>
          <a:endParaRPr lang="en-GB" sz="1100" baseline="0"/>
        </a:p>
        <a:p>
          <a:r>
            <a:rPr lang="en-GB" sz="1100" baseline="0"/>
            <a:t>The data represented in these dashboards are a summary of responces from the first survey distibuted by hub coaches to the farmers involed in the Inegrated Pest Management project.</a:t>
          </a:r>
        </a:p>
        <a:p>
          <a:endParaRPr lang="en-GB" sz="1100" baseline="0"/>
        </a:p>
        <a:p>
          <a:endParaRPr lang="en-GB"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24740</xdr:colOff>
      <xdr:row>11</xdr:row>
      <xdr:rowOff>74220</xdr:rowOff>
    </xdr:from>
    <xdr:to>
      <xdr:col>0</xdr:col>
      <xdr:colOff>2095038</xdr:colOff>
      <xdr:row>17</xdr:row>
      <xdr:rowOff>169468</xdr:rowOff>
    </xdr:to>
    <mc:AlternateContent xmlns:mc="http://schemas.openxmlformats.org/markup-compatibility/2006" xmlns:a14="http://schemas.microsoft.com/office/drawing/2010/main">
      <mc:Choice Requires="a14">
        <xdr:graphicFrame macro="">
          <xdr:nvGraphicFramePr>
            <xdr:cNvPr id="4" name="Farm">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Farm"/>
            </a:graphicData>
          </a:graphic>
        </xdr:graphicFrame>
      </mc:Choice>
      <mc:Fallback xmlns="">
        <xdr:sp macro="" textlink="">
          <xdr:nvSpPr>
            <xdr:cNvPr id="0" name=""/>
            <xdr:cNvSpPr>
              <a:spLocks noTextEdit="1"/>
            </xdr:cNvSpPr>
          </xdr:nvSpPr>
          <xdr:spPr>
            <a:xfrm>
              <a:off x="24740" y="2894610"/>
              <a:ext cx="2070298" cy="120855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18</xdr:col>
      <xdr:colOff>622413</xdr:colOff>
      <xdr:row>1</xdr:row>
      <xdr:rowOff>69056</xdr:rowOff>
    </xdr:from>
    <xdr:to>
      <xdr:col>30</xdr:col>
      <xdr:colOff>61851</xdr:colOff>
      <xdr:row>5</xdr:row>
      <xdr:rowOff>104</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13202835" y="836004"/>
          <a:ext cx="6985217" cy="871178"/>
          <a:chOff x="12403930" y="80962"/>
          <a:chExt cx="6727186" cy="892969"/>
        </a:xfrm>
      </xdr:grpSpPr>
      <xdr:sp macro="" textlink="">
        <xdr:nvSpPr>
          <xdr:cNvPr id="17" name="Rectangle 16">
            <a:extLst>
              <a:ext uri="{FF2B5EF4-FFF2-40B4-BE49-F238E27FC236}">
                <a16:creationId xmlns:a16="http://schemas.microsoft.com/office/drawing/2014/main" id="{00000000-0008-0000-0200-000011000000}"/>
              </a:ext>
            </a:extLst>
          </xdr:cNvPr>
          <xdr:cNvSpPr/>
        </xdr:nvSpPr>
        <xdr:spPr>
          <a:xfrm>
            <a:off x="12403930" y="80962"/>
            <a:ext cx="6727186" cy="892969"/>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2763724" y="154782"/>
            <a:ext cx="1464961"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Implimentation</a:t>
            </a:r>
          </a:p>
        </xdr:txBody>
      </xdr:sp>
      <mc:AlternateContent xmlns:mc="http://schemas.openxmlformats.org/markup-compatibility/2006">
        <mc:Choice xmlns:a14="http://schemas.microsoft.com/office/drawing/2010/main" Requires="a14">
          <xdr:sp macro="" textlink="">
            <xdr:nvSpPr>
              <xdr:cNvPr id="25603" name="Scroll Bar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12501560" y="511969"/>
                <a:ext cx="6453189" cy="345281"/>
              </a:xfrm>
              <a:prstGeom prst="rect">
                <a:avLst/>
              </a:prstGeom>
              <a:noFill/>
              <a:ln w="9525">
                <a:miter lim="800000"/>
                <a:headEnd/>
                <a:tailEnd/>
              </a:ln>
            </xdr:spPr>
          </xdr:sp>
        </mc:Choice>
        <mc:Fallback/>
      </mc:AlternateContent>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4021054" y="149628"/>
            <a:ext cx="1388802"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Pest Control</a:t>
            </a:r>
          </a:p>
        </xdr:txBody>
      </xdr:sp>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5207942" y="136727"/>
            <a:ext cx="1027311"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Risks</a:t>
            </a:r>
          </a:p>
        </xdr:txBody>
      </xdr:sp>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7439197" y="144865"/>
            <a:ext cx="1244215"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Future</a:t>
            </a:r>
          </a:p>
        </xdr:txBody>
      </xdr:sp>
    </xdr:grpSp>
    <xdr:clientData/>
  </xdr:twoCellAnchor>
  <xdr:twoCellAnchor>
    <xdr:from>
      <xdr:col>30</xdr:col>
      <xdr:colOff>11906</xdr:colOff>
      <xdr:row>1</xdr:row>
      <xdr:rowOff>74221</xdr:rowOff>
    </xdr:from>
    <xdr:to>
      <xdr:col>30</xdr:col>
      <xdr:colOff>111331</xdr:colOff>
      <xdr:row>43</xdr:row>
      <xdr:rowOff>35719</xdr:rowOff>
    </xdr:to>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flipH="1">
          <a:off x="20138107" y="841169"/>
          <a:ext cx="99425" cy="7952602"/>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2152650</xdr:colOff>
      <xdr:row>1</xdr:row>
      <xdr:rowOff>45244</xdr:rowOff>
    </xdr:from>
    <xdr:to>
      <xdr:col>0</xdr:col>
      <xdr:colOff>2152650</xdr:colOff>
      <xdr:row>43</xdr:row>
      <xdr:rowOff>45244</xdr:rowOff>
    </xdr:to>
    <xdr:cxnSp macro="">
      <xdr:nvCxnSpPr>
        <xdr:cNvPr id="30" name="Straight Connector 29">
          <a:extLst>
            <a:ext uri="{FF2B5EF4-FFF2-40B4-BE49-F238E27FC236}">
              <a16:creationId xmlns:a16="http://schemas.microsoft.com/office/drawing/2014/main" id="{00000000-0008-0000-0200-00001E000000}"/>
            </a:ext>
          </a:extLst>
        </xdr:cNvPr>
        <xdr:cNvCxnSpPr/>
      </xdr:nvCxnSpPr>
      <xdr:spPr>
        <a:xfrm>
          <a:off x="2152650" y="45244"/>
          <a:ext cx="0" cy="8191500"/>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xdr:colOff>
      <xdr:row>1</xdr:row>
      <xdr:rowOff>42863</xdr:rowOff>
    </xdr:from>
    <xdr:to>
      <xdr:col>0</xdr:col>
      <xdr:colOff>30956</xdr:colOff>
      <xdr:row>43</xdr:row>
      <xdr:rowOff>42863</xdr:rowOff>
    </xdr:to>
    <xdr:cxnSp macro="">
      <xdr:nvCxnSpPr>
        <xdr:cNvPr id="25601" name="Straight Connector 25600">
          <a:extLst>
            <a:ext uri="{FF2B5EF4-FFF2-40B4-BE49-F238E27FC236}">
              <a16:creationId xmlns:a16="http://schemas.microsoft.com/office/drawing/2014/main" id="{00000000-0008-0000-0200-000001640000}"/>
            </a:ext>
          </a:extLst>
        </xdr:cNvPr>
        <xdr:cNvCxnSpPr/>
      </xdr:nvCxnSpPr>
      <xdr:spPr>
        <a:xfrm>
          <a:off x="30956" y="42863"/>
          <a:ext cx="0" cy="819150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583406</xdr:colOff>
      <xdr:row>18</xdr:row>
      <xdr:rowOff>178594</xdr:rowOff>
    </xdr:from>
    <xdr:to>
      <xdr:col>29</xdr:col>
      <xdr:colOff>595313</xdr:colOff>
      <xdr:row>19</xdr:row>
      <xdr:rowOff>0</xdr:rowOff>
    </xdr:to>
    <xdr:cxnSp macro="">
      <xdr:nvCxnSpPr>
        <xdr:cNvPr id="25610" name="Straight Connector 25609">
          <a:extLst>
            <a:ext uri="{FF2B5EF4-FFF2-40B4-BE49-F238E27FC236}">
              <a16:creationId xmlns:a16="http://schemas.microsoft.com/office/drawing/2014/main" id="{00000000-0008-0000-0200-00000A640000}"/>
            </a:ext>
          </a:extLst>
        </xdr:cNvPr>
        <xdr:cNvCxnSpPr/>
      </xdr:nvCxnSpPr>
      <xdr:spPr>
        <a:xfrm flipV="1">
          <a:off x="13108781" y="3607594"/>
          <a:ext cx="6691313" cy="11906"/>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447675</xdr:colOff>
      <xdr:row>1</xdr:row>
      <xdr:rowOff>42863</xdr:rowOff>
    </xdr:from>
    <xdr:to>
      <xdr:col>5</xdr:col>
      <xdr:colOff>447675</xdr:colOff>
      <xdr:row>43</xdr:row>
      <xdr:rowOff>42863</xdr:rowOff>
    </xdr:to>
    <xdr:cxnSp macro="">
      <xdr:nvCxnSpPr>
        <xdr:cNvPr id="31" name="Straight Connector 30">
          <a:extLst>
            <a:ext uri="{FF2B5EF4-FFF2-40B4-BE49-F238E27FC236}">
              <a16:creationId xmlns:a16="http://schemas.microsoft.com/office/drawing/2014/main" id="{00000000-0008-0000-0200-00001F000000}"/>
            </a:ext>
          </a:extLst>
        </xdr:cNvPr>
        <xdr:cNvCxnSpPr/>
      </xdr:nvCxnSpPr>
      <xdr:spPr>
        <a:xfrm>
          <a:off x="5079206" y="42863"/>
          <a:ext cx="0" cy="8191500"/>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488155</xdr:colOff>
      <xdr:row>1</xdr:row>
      <xdr:rowOff>21167</xdr:rowOff>
    </xdr:from>
    <xdr:to>
      <xdr:col>27</xdr:col>
      <xdr:colOff>592667</xdr:colOff>
      <xdr:row>3</xdr:row>
      <xdr:rowOff>105834</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6807655" y="21167"/>
          <a:ext cx="1946012"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rPr>
            <a:t>Landscape Management</a:t>
          </a:r>
        </a:p>
      </xdr:txBody>
    </xdr:sp>
    <xdr:clientData/>
  </xdr:twoCellAnchor>
  <xdr:twoCellAnchor editAs="oneCell">
    <xdr:from>
      <xdr:col>0</xdr:col>
      <xdr:colOff>452437</xdr:colOff>
      <xdr:row>0</xdr:row>
      <xdr:rowOff>23881</xdr:rowOff>
    </xdr:from>
    <xdr:to>
      <xdr:col>0</xdr:col>
      <xdr:colOff>2000818</xdr:colOff>
      <xdr:row>1</xdr:row>
      <xdr:rowOff>5950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stretch>
          <a:fillRect/>
        </a:stretch>
      </xdr:blipFill>
      <xdr:spPr>
        <a:xfrm>
          <a:off x="452437" y="23881"/>
          <a:ext cx="1548381" cy="755975"/>
        </a:xfrm>
        <a:prstGeom prst="rect">
          <a:avLst/>
        </a:prstGeom>
      </xdr:spPr>
    </xdr:pic>
    <xdr:clientData/>
  </xdr:twoCellAnchor>
  <xdr:twoCellAnchor>
    <xdr:from>
      <xdr:col>0</xdr:col>
      <xdr:colOff>0</xdr:colOff>
      <xdr:row>1</xdr:row>
      <xdr:rowOff>40465</xdr:rowOff>
    </xdr:from>
    <xdr:to>
      <xdr:col>30</xdr:col>
      <xdr:colOff>56130</xdr:colOff>
      <xdr:row>44</xdr:row>
      <xdr:rowOff>136071</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0" y="807413"/>
          <a:ext cx="20182331" cy="8272262"/>
          <a:chOff x="0" y="826294"/>
          <a:chExt cx="20216813" cy="8191500"/>
        </a:xfrm>
      </xdr:grpSpPr>
      <mc:AlternateContent xmlns:mc="http://schemas.openxmlformats.org/markup-compatibility/2006" xmlns:a14="http://schemas.microsoft.com/office/drawing/2010/main">
        <mc:Choice Requires="a14">
          <xdr:graphicFrame macro="">
            <xdr:nvGraphicFramePr>
              <xdr:cNvPr id="3" name="Country 1">
                <a:extLst>
                  <a:ext uri="{FF2B5EF4-FFF2-40B4-BE49-F238E27FC236}">
                    <a16:creationId xmlns:a16="http://schemas.microsoft.com/office/drawing/2014/main" id="{00000000-0008-0000-0200-000003000000}"/>
                  </a:ext>
                </a:extLst>
              </xdr:cNvPr>
              <xdr:cNvGraphicFramePr>
                <a:graphicFrameLocks/>
              </xdr:cNvGraphicFramePr>
            </xdr:nvGraphicFramePr>
            <xdr:xfrm>
              <a:off x="61957" y="881076"/>
              <a:ext cx="2019776" cy="2012139"/>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61851" y="862735"/>
                <a:ext cx="2016331" cy="203197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13180220" y="1714500"/>
          <a:ext cx="7029932" cy="266700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Full time farmer ? 1">
                <a:extLst>
                  <a:ext uri="{FF2B5EF4-FFF2-40B4-BE49-F238E27FC236}">
                    <a16:creationId xmlns:a16="http://schemas.microsoft.com/office/drawing/2014/main" id="{00000000-0008-0000-0200-000002000000}"/>
                  </a:ext>
                </a:extLst>
              </xdr:cNvPr>
              <xdr:cNvGraphicFramePr>
                <a:graphicFrameLocks/>
              </xdr:cNvGraphicFramePr>
            </xdr:nvGraphicFramePr>
            <xdr:xfrm>
              <a:off x="74347" y="4028987"/>
              <a:ext cx="2019777" cy="757326"/>
            </xdr:xfrm>
            <a:graphic>
              <a:graphicData uri="http://schemas.microsoft.com/office/drawing/2010/slicer">
                <sle:slicer xmlns:sle="http://schemas.microsoft.com/office/drawing/2010/slicer" name="Full time farmer ? 1"/>
              </a:graphicData>
            </a:graphic>
          </xdr:graphicFrame>
        </mc:Choice>
        <mc:Fallback xmlns="">
          <xdr:sp macro="" textlink="">
            <xdr:nvSpPr>
              <xdr:cNvPr id="0" name=""/>
              <xdr:cNvSpPr>
                <a:spLocks noTextEdit="1"/>
              </xdr:cNvSpPr>
            </xdr:nvSpPr>
            <xdr:spPr>
              <a:xfrm>
                <a:off x="74220" y="4041682"/>
                <a:ext cx="2016332" cy="76479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nvGrpSpPr>
          <xdr:cNvPr id="13" name="Group 12">
            <a:extLst>
              <a:ext uri="{FF2B5EF4-FFF2-40B4-BE49-F238E27FC236}">
                <a16:creationId xmlns:a16="http://schemas.microsoft.com/office/drawing/2014/main" id="{00000000-0008-0000-0200-00000D000000}"/>
              </a:ext>
            </a:extLst>
          </xdr:cNvPr>
          <xdr:cNvGrpSpPr/>
        </xdr:nvGrpSpPr>
        <xdr:grpSpPr>
          <a:xfrm>
            <a:off x="2071362" y="869207"/>
            <a:ext cx="3084043" cy="8108105"/>
            <a:chOff x="1142675" y="28783"/>
            <a:chExt cx="3084043" cy="8208501"/>
          </a:xfrm>
        </xdr:grpSpPr>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1154585" y="28783"/>
            <a:ext cx="3070516" cy="25046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1142675" y="4922530"/>
            <a:ext cx="3084043" cy="331475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1154902" y="2535899"/>
            <a:ext cx="3071177" cy="2398677"/>
          </xdr:xfrm>
          <a:graphic>
            <a:graphicData uri="http://schemas.openxmlformats.org/drawingml/2006/chart">
              <c:chart xmlns:c="http://schemas.openxmlformats.org/drawingml/2006/chart" xmlns:r="http://schemas.openxmlformats.org/officeDocument/2006/relationships" r:id="rId5"/>
            </a:graphicData>
          </a:graphic>
        </xdr:graphicFrame>
      </xdr:grpSp>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13180219" y="4382888"/>
          <a:ext cx="7024687" cy="459442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26" name="Chart 25">
            <a:extLst>
              <a:ext uri="{FF2B5EF4-FFF2-40B4-BE49-F238E27FC236}">
                <a16:creationId xmlns:a16="http://schemas.microsoft.com/office/drawing/2014/main" id="{00000000-0008-0000-0200-00001A000000}"/>
              </a:ext>
            </a:extLst>
          </xdr:cNvPr>
          <xdr:cNvGraphicFramePr>
            <a:graphicFrameLocks/>
          </xdr:cNvGraphicFramePr>
        </xdr:nvGraphicFramePr>
        <xdr:xfrm>
          <a:off x="0" y="4785869"/>
          <a:ext cx="2083595" cy="4194074"/>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25604" name="Straight Connector 25603">
            <a:extLst>
              <a:ext uri="{FF2B5EF4-FFF2-40B4-BE49-F238E27FC236}">
                <a16:creationId xmlns:a16="http://schemas.microsoft.com/office/drawing/2014/main" id="{00000000-0008-0000-0200-000004640000}"/>
              </a:ext>
            </a:extLst>
          </xdr:cNvPr>
          <xdr:cNvCxnSpPr/>
        </xdr:nvCxnSpPr>
        <xdr:spPr>
          <a:xfrm>
            <a:off x="0" y="9001124"/>
            <a:ext cx="20216813" cy="1"/>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grpSp>
        <xdr:nvGrpSpPr>
          <xdr:cNvPr id="25616" name="Group 25615">
            <a:extLst>
              <a:ext uri="{FF2B5EF4-FFF2-40B4-BE49-F238E27FC236}">
                <a16:creationId xmlns:a16="http://schemas.microsoft.com/office/drawing/2014/main" id="{00000000-0008-0000-0200-000010640000}"/>
              </a:ext>
            </a:extLst>
          </xdr:cNvPr>
          <xdr:cNvGrpSpPr/>
        </xdr:nvGrpSpPr>
        <xdr:grpSpPr>
          <a:xfrm>
            <a:off x="5156208" y="857148"/>
            <a:ext cx="8062222" cy="8120163"/>
            <a:chOff x="5181363" y="83273"/>
            <a:chExt cx="8064856" cy="8141330"/>
          </a:xfrm>
        </xdr:grpSpPr>
        <xdr:graphicFrame macro="">
          <xdr:nvGraphicFramePr>
            <xdr:cNvPr id="25615" name="Chart 25614">
              <a:extLst>
                <a:ext uri="{FF2B5EF4-FFF2-40B4-BE49-F238E27FC236}">
                  <a16:creationId xmlns:a16="http://schemas.microsoft.com/office/drawing/2014/main" id="{00000000-0008-0000-0200-00000F640000}"/>
                </a:ext>
              </a:extLst>
            </xdr:cNvPr>
            <xdr:cNvGraphicFramePr>
              <a:graphicFrameLocks/>
            </xdr:cNvGraphicFramePr>
          </xdr:nvGraphicFramePr>
          <xdr:xfrm>
            <a:off x="5193782" y="927257"/>
            <a:ext cx="8014213" cy="7297346"/>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20" name="Group 19">
              <a:extLst>
                <a:ext uri="{FF2B5EF4-FFF2-40B4-BE49-F238E27FC236}">
                  <a16:creationId xmlns:a16="http://schemas.microsoft.com/office/drawing/2014/main" id="{00000000-0008-0000-0200-000014000000}"/>
                </a:ext>
              </a:extLst>
            </xdr:cNvPr>
            <xdr:cNvGrpSpPr/>
          </xdr:nvGrpSpPr>
          <xdr:grpSpPr>
            <a:xfrm>
              <a:off x="5181363" y="83273"/>
              <a:ext cx="8064856" cy="871189"/>
              <a:chOff x="4489088" y="23722"/>
              <a:chExt cx="7978853" cy="869780"/>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a:xfrm>
                <a:off x="4489088" y="23722"/>
                <a:ext cx="7978853" cy="86978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25602" name="Scroll Bar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4714876" y="461962"/>
                    <a:ext cx="7417593" cy="347662"/>
                  </a:xfrm>
                  <a:prstGeom prst="rect">
                    <a:avLst/>
                  </a:prstGeom>
                  <a:noFill/>
                  <a:ln w="9525">
                    <a:miter lim="800000"/>
                    <a:headEnd/>
                    <a:tailEnd/>
                  </a:ln>
                </xdr:spPr>
              </xdr:sp>
            </mc:Choice>
            <mc:Fallback/>
          </mc:AlternateContent>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5072062" y="90489"/>
                <a:ext cx="1643063"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Crop Protection</a:t>
                </a:r>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796087" y="90489"/>
                <a:ext cx="1643063"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Decision making</a:t>
                </a:r>
              </a:p>
            </xdr:txBody>
          </xdr:sp>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8424862" y="90489"/>
                <a:ext cx="1643063"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IPM is a way to</a:t>
                </a:r>
              </a:p>
            </xdr:txBody>
          </xdr:sp>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0196512" y="90489"/>
                <a:ext cx="1643063"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IPM is important</a:t>
                </a:r>
              </a:p>
            </xdr:txBody>
          </xdr:sp>
        </xdr:grpSp>
      </xdr:grpSp>
      <xdr:cxnSp macro="">
        <xdr:nvCxnSpPr>
          <xdr:cNvPr id="25600" name="Straight Connector 25599">
            <a:extLst>
              <a:ext uri="{FF2B5EF4-FFF2-40B4-BE49-F238E27FC236}">
                <a16:creationId xmlns:a16="http://schemas.microsoft.com/office/drawing/2014/main" id="{00000000-0008-0000-0200-000000640000}"/>
              </a:ext>
            </a:extLst>
          </xdr:cNvPr>
          <xdr:cNvCxnSpPr/>
        </xdr:nvCxnSpPr>
        <xdr:spPr>
          <a:xfrm>
            <a:off x="13196888" y="826294"/>
            <a:ext cx="0" cy="8191500"/>
          </a:xfrm>
          <a:prstGeom prst="line">
            <a:avLst/>
          </a:prstGeom>
          <a:ln w="63500">
            <a:no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0</xdr:col>
      <xdr:colOff>2161980</xdr:colOff>
      <xdr:row>27</xdr:row>
      <xdr:rowOff>74221</xdr:rowOff>
    </xdr:from>
    <xdr:to>
      <xdr:col>5</xdr:col>
      <xdr:colOff>426841</xdr:colOff>
      <xdr:row>44</xdr:row>
      <xdr:rowOff>61851</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2161980" y="5863442"/>
          <a:ext cx="2891290" cy="3142013"/>
          <a:chOff x="17489862" y="3124131"/>
          <a:chExt cx="2853232" cy="3317654"/>
        </a:xfrm>
      </xdr:grpSpPr>
      <xdr:graphicFrame macro="">
        <xdr:nvGraphicFramePr>
          <xdr:cNvPr id="25605" name="Chart 25604">
            <a:extLst>
              <a:ext uri="{FF2B5EF4-FFF2-40B4-BE49-F238E27FC236}">
                <a16:creationId xmlns:a16="http://schemas.microsoft.com/office/drawing/2014/main" id="{00000000-0008-0000-0200-000005640000}"/>
              </a:ext>
            </a:extLst>
          </xdr:cNvPr>
          <xdr:cNvGraphicFramePr>
            <a:graphicFrameLocks/>
          </xdr:cNvGraphicFramePr>
        </xdr:nvGraphicFramePr>
        <xdr:xfrm>
          <a:off x="18904671" y="3124131"/>
          <a:ext cx="1438423" cy="3308399"/>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29" name="Chart 28">
            <a:extLst>
              <a:ext uri="{FF2B5EF4-FFF2-40B4-BE49-F238E27FC236}">
                <a16:creationId xmlns:a16="http://schemas.microsoft.com/office/drawing/2014/main" id="{00000000-0008-0000-0200-00001D000000}"/>
              </a:ext>
            </a:extLst>
          </xdr:cNvPr>
          <xdr:cNvGraphicFramePr/>
        </xdr:nvGraphicFramePr>
        <xdr:xfrm>
          <a:off x="17489862" y="3136112"/>
          <a:ext cx="1438741" cy="3305673"/>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0.13066</cdr:x>
      <cdr:y>0.06657</cdr:y>
    </cdr:from>
    <cdr:to>
      <cdr:x>0.98354</cdr:x>
      <cdr:y>0.28497</cdr:y>
    </cdr:to>
    <cdr:grpSp>
      <cdr:nvGrpSpPr>
        <cdr:cNvPr id="5" name="Group 4">
          <a:extLst xmlns:a="http://schemas.openxmlformats.org/drawingml/2006/main">
            <a:ext uri="{FF2B5EF4-FFF2-40B4-BE49-F238E27FC236}">
              <a16:creationId xmlns:a16="http://schemas.microsoft.com/office/drawing/2014/main" id="{A1DC5F89-38B8-351A-2C00-4A93B80F94E0}"/>
            </a:ext>
          </a:extLst>
        </cdr:cNvPr>
        <cdr:cNvGrpSpPr/>
      </cdr:nvGrpSpPr>
      <cdr:grpSpPr>
        <a:xfrm xmlns:a="http://schemas.openxmlformats.org/drawingml/2006/main">
          <a:off x="402274" y="220113"/>
          <a:ext cx="2625832" cy="722138"/>
          <a:chOff x="467180" y="246863"/>
          <a:chExt cx="2675061" cy="878449"/>
        </a:xfrm>
      </cdr:grpSpPr>
      <cdr:sp macro="" textlink="'P place and type'!$M$3">
        <cdr:nvSpPr>
          <cdr:cNvPr id="2" name="TextBox 1">
            <a:extLst xmlns:a="http://schemas.openxmlformats.org/drawingml/2006/main">
              <a:ext uri="{FF2B5EF4-FFF2-40B4-BE49-F238E27FC236}">
                <a16:creationId xmlns:a16="http://schemas.microsoft.com/office/drawing/2014/main" id="{9425F587-F622-E0E2-EEEC-4DF719863400}"/>
              </a:ext>
            </a:extLst>
          </cdr:cNvPr>
          <cdr:cNvSpPr txBox="1"/>
        </cdr:nvSpPr>
        <cdr:spPr>
          <a:xfrm xmlns:a="http://schemas.openxmlformats.org/drawingml/2006/main">
            <a:off x="471542" y="246863"/>
            <a:ext cx="2670699" cy="42373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l"/>
            <a:fld id="{86CA47F9-E9DA-4498-9709-453B86B3B92B}" type="TxLink">
              <a:rPr lang="en-US" sz="1100" b="0" i="0" u="none" strike="noStrike">
                <a:solidFill>
                  <a:srgbClr val="000000"/>
                </a:solidFill>
                <a:latin typeface="Calibri"/>
                <a:cs typeface="Calibri"/>
              </a:rPr>
              <a:pPr algn="l"/>
              <a:t>Part time Farmer - 22 years farming</a:t>
            </a:fld>
            <a:endParaRPr lang="en-GB" sz="1100"/>
          </a:p>
        </cdr:txBody>
      </cdr:sp>
      <cdr:sp macro="" textlink="'P place and type'!$M$4">
        <cdr:nvSpPr>
          <cdr:cNvPr id="3" name="TextBox 1">
            <a:extLst xmlns:a="http://schemas.openxmlformats.org/drawingml/2006/main">
              <a:ext uri="{FF2B5EF4-FFF2-40B4-BE49-F238E27FC236}">
                <a16:creationId xmlns:a16="http://schemas.microsoft.com/office/drawing/2014/main" id="{ABD804C7-257E-5334-C256-EED6CE217CE5}"/>
              </a:ext>
            </a:extLst>
          </cdr:cNvPr>
          <cdr:cNvSpPr txBox="1"/>
        </cdr:nvSpPr>
        <cdr:spPr>
          <a:xfrm xmlns:a="http://schemas.openxmlformats.org/drawingml/2006/main">
            <a:off x="467180" y="659596"/>
            <a:ext cx="2579475" cy="46571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A568E6DE-7B5A-44C1-9F27-373BFB7E1053}" type="TxLink">
              <a:rPr lang="en-US" sz="1100" b="0" i="0" u="none" strike="noStrike">
                <a:solidFill>
                  <a:srgbClr val="000000"/>
                </a:solidFill>
                <a:latin typeface="Calibri"/>
                <a:cs typeface="Calibri"/>
              </a:rPr>
              <a:pPr algn="l"/>
              <a:t>Full time Farmer - 23 years farming</a:t>
            </a:fld>
            <a:endParaRPr lang="en-GB" sz="1100"/>
          </a:p>
        </cdr:txBody>
      </cdr:sp>
    </cdr:grpSp>
  </cdr:relSizeAnchor>
</c:userShapes>
</file>

<file path=xl/drawings/drawing4.xml><?xml version="1.0" encoding="utf-8"?>
<xdr:wsDr xmlns:xdr="http://schemas.openxmlformats.org/drawingml/2006/spreadsheetDrawing" xmlns:a="http://schemas.openxmlformats.org/drawingml/2006/main">
  <xdr:twoCellAnchor>
    <xdr:from>
      <xdr:col>18</xdr:col>
      <xdr:colOff>643972</xdr:colOff>
      <xdr:row>19</xdr:row>
      <xdr:rowOff>10189</xdr:rowOff>
    </xdr:from>
    <xdr:to>
      <xdr:col>30</xdr:col>
      <xdr:colOff>4237</xdr:colOff>
      <xdr:row>22</xdr:row>
      <xdr:rowOff>121234</xdr:rowOff>
    </xdr:to>
    <xdr:sp macro="" textlink="">
      <xdr:nvSpPr>
        <xdr:cNvPr id="32" name="Rectangle 31">
          <a:extLst>
            <a:ext uri="{FF2B5EF4-FFF2-40B4-BE49-F238E27FC236}">
              <a16:creationId xmlns:a16="http://schemas.microsoft.com/office/drawing/2014/main" id="{00000000-0008-0000-0300-000020000000}"/>
            </a:ext>
          </a:extLst>
        </xdr:cNvPr>
        <xdr:cNvSpPr/>
      </xdr:nvSpPr>
      <xdr:spPr>
        <a:xfrm>
          <a:off x="13295126" y="4491824"/>
          <a:ext cx="6955842" cy="697198"/>
        </a:xfrm>
        <a:prstGeom prst="rect">
          <a:avLst/>
        </a:prstGeom>
        <a:solidFill>
          <a:schemeClr val="bg1">
            <a:lumMod val="50000"/>
          </a:schemeClr>
        </a:solid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solidFill>
                <a:sysClr val="windowText" lastClr="000000"/>
              </a:solidFill>
            </a:rPr>
            <a:t>      </a:t>
          </a:r>
          <a:r>
            <a:rPr lang="en-GB" sz="1800">
              <a:solidFill>
                <a:schemeClr val="bg1"/>
              </a:solidFill>
            </a:rPr>
            <a:t>Overall</a:t>
          </a:r>
          <a:r>
            <a:rPr lang="en-GB" sz="1800">
              <a:solidFill>
                <a:sysClr val="windowText" lastClr="000000"/>
              </a:solidFill>
            </a:rPr>
            <a:t> </a:t>
          </a:r>
          <a:r>
            <a:rPr lang="en-GB" sz="1800">
              <a:solidFill>
                <a:schemeClr val="bg1"/>
              </a:solidFill>
            </a:rPr>
            <a:t>TFI</a:t>
          </a:r>
          <a:r>
            <a:rPr lang="en-GB" sz="1800">
              <a:solidFill>
                <a:sysClr val="windowText" lastClr="000000"/>
              </a:solidFill>
            </a:rPr>
            <a:t>       </a:t>
          </a:r>
          <a:r>
            <a:rPr lang="en-GB" sz="1800">
              <a:solidFill>
                <a:schemeClr val="bg1"/>
              </a:solidFill>
            </a:rPr>
            <a:t>Herbicide</a:t>
          </a:r>
          <a:r>
            <a:rPr lang="en-GB" sz="1800">
              <a:solidFill>
                <a:sysClr val="windowText" lastClr="000000"/>
              </a:solidFill>
            </a:rPr>
            <a:t>       </a:t>
          </a:r>
          <a:r>
            <a:rPr lang="en-GB" sz="1800">
              <a:solidFill>
                <a:schemeClr val="bg1"/>
              </a:solidFill>
            </a:rPr>
            <a:t>Fungicide</a:t>
          </a:r>
          <a:r>
            <a:rPr lang="en-GB" sz="1800">
              <a:solidFill>
                <a:sysClr val="windowText" lastClr="000000"/>
              </a:solidFill>
            </a:rPr>
            <a:t>      </a:t>
          </a:r>
          <a:r>
            <a:rPr lang="en-GB" sz="1800">
              <a:solidFill>
                <a:schemeClr val="bg1"/>
              </a:solidFill>
            </a:rPr>
            <a:t>Insecticide</a:t>
          </a:r>
          <a:r>
            <a:rPr lang="en-GB" sz="1800">
              <a:solidFill>
                <a:sysClr val="windowText" lastClr="000000"/>
              </a:solidFill>
            </a:rPr>
            <a:t>     </a:t>
          </a:r>
          <a:r>
            <a:rPr lang="en-GB" sz="1800">
              <a:solidFill>
                <a:schemeClr val="bg1"/>
              </a:solidFill>
            </a:rPr>
            <a:t>Pesticide</a:t>
          </a:r>
        </a:p>
      </xdr:txBody>
    </xdr:sp>
    <xdr:clientData/>
  </xdr:twoCellAnchor>
  <xdr:twoCellAnchor editAs="oneCell">
    <xdr:from>
      <xdr:col>0</xdr:col>
      <xdr:colOff>35373</xdr:colOff>
      <xdr:row>11</xdr:row>
      <xdr:rowOff>12211</xdr:rowOff>
    </xdr:from>
    <xdr:to>
      <xdr:col>0</xdr:col>
      <xdr:colOff>2100386</xdr:colOff>
      <xdr:row>17</xdr:row>
      <xdr:rowOff>4067</xdr:rowOff>
    </xdr:to>
    <mc:AlternateContent xmlns:mc="http://schemas.openxmlformats.org/markup-compatibility/2006" xmlns:a14="http://schemas.microsoft.com/office/drawing/2010/main">
      <mc:Choice Requires="a14">
        <xdr:graphicFrame macro="">
          <xdr:nvGraphicFramePr>
            <xdr:cNvPr id="4" name="Farm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Farm 2"/>
            </a:graphicData>
          </a:graphic>
        </xdr:graphicFrame>
      </mc:Choice>
      <mc:Fallback xmlns="">
        <xdr:sp macro="" textlink="">
          <xdr:nvSpPr>
            <xdr:cNvPr id="0" name=""/>
            <xdr:cNvSpPr>
              <a:spLocks noTextEdit="1"/>
            </xdr:cNvSpPr>
          </xdr:nvSpPr>
          <xdr:spPr>
            <a:xfrm>
              <a:off x="35373" y="2930769"/>
              <a:ext cx="2065013" cy="116416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30</xdr:col>
      <xdr:colOff>11906</xdr:colOff>
      <xdr:row>1</xdr:row>
      <xdr:rowOff>35719</xdr:rowOff>
    </xdr:from>
    <xdr:to>
      <xdr:col>30</xdr:col>
      <xdr:colOff>11906</xdr:colOff>
      <xdr:row>43</xdr:row>
      <xdr:rowOff>35719</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20233481" y="807244"/>
          <a:ext cx="0" cy="8191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57149</xdr:rowOff>
    </xdr:from>
    <xdr:to>
      <xdr:col>30</xdr:col>
      <xdr:colOff>47625</xdr:colOff>
      <xdr:row>1</xdr:row>
      <xdr:rowOff>57150</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0" y="828674"/>
          <a:ext cx="2026920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570511</xdr:colOff>
      <xdr:row>18</xdr:row>
      <xdr:rowOff>162330</xdr:rowOff>
    </xdr:from>
    <xdr:to>
      <xdr:col>29</xdr:col>
      <xdr:colOff>588768</xdr:colOff>
      <xdr:row>18</xdr:row>
      <xdr:rowOff>174949</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13390383" y="4399983"/>
          <a:ext cx="7084252" cy="1261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310717</xdr:colOff>
      <xdr:row>0</xdr:row>
      <xdr:rowOff>61692</xdr:rowOff>
    </xdr:from>
    <xdr:to>
      <xdr:col>0</xdr:col>
      <xdr:colOff>1805333</xdr:colOff>
      <xdr:row>1</xdr:row>
      <xdr:rowOff>7930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310717" y="61692"/>
          <a:ext cx="1494616" cy="725556"/>
        </a:xfrm>
        <a:prstGeom prst="rect">
          <a:avLst/>
        </a:prstGeom>
      </xdr:spPr>
    </xdr:pic>
    <xdr:clientData/>
  </xdr:twoCellAnchor>
  <xdr:twoCellAnchor editAs="oneCell">
    <xdr:from>
      <xdr:col>0</xdr:col>
      <xdr:colOff>0</xdr:colOff>
      <xdr:row>1</xdr:row>
      <xdr:rowOff>60110</xdr:rowOff>
    </xdr:from>
    <xdr:to>
      <xdr:col>29</xdr:col>
      <xdr:colOff>543392</xdr:colOff>
      <xdr:row>43</xdr:row>
      <xdr:rowOff>171807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0" y="835717"/>
          <a:ext cx="20219321" cy="8330411"/>
          <a:chOff x="0" y="707129"/>
          <a:chExt cx="20105222" cy="8310665"/>
        </a:xfrm>
        <a:solidFill>
          <a:srgbClr val="FE9C1A"/>
        </a:solidFill>
      </xdr:grpSpPr>
      <mc:AlternateContent xmlns:mc="http://schemas.openxmlformats.org/markup-compatibility/2006" xmlns:a14="http://schemas.microsoft.com/office/drawing/2010/main">
        <mc:Choice Requires="a14">
          <xdr:graphicFrame macro="">
            <xdr:nvGraphicFramePr>
              <xdr:cNvPr id="13" name="Full time farmer ? 3">
                <a:extLst>
                  <a:ext uri="{FF2B5EF4-FFF2-40B4-BE49-F238E27FC236}">
                    <a16:creationId xmlns:a16="http://schemas.microsoft.com/office/drawing/2014/main" id="{00000000-0008-0000-0300-00000D000000}"/>
                  </a:ext>
                </a:extLst>
              </xdr:cNvPr>
              <xdr:cNvGraphicFramePr>
                <a:graphicFrameLocks noChangeAspect="1"/>
              </xdr:cNvGraphicFramePr>
            </xdr:nvGraphicFramePr>
            <xdr:xfrm>
              <a:off x="24332" y="3890952"/>
              <a:ext cx="2080482" cy="822548"/>
            </xdr:xfrm>
            <a:graphic>
              <a:graphicData uri="http://schemas.microsoft.com/office/drawing/2010/slicer">
                <sle:slicer xmlns:sle="http://schemas.microsoft.com/office/drawing/2010/slicer" name="Full time farmer ? 3"/>
              </a:graphicData>
            </a:graphic>
          </xdr:graphicFrame>
        </mc:Choice>
        <mc:Fallback xmlns="">
          <xdr:sp macro="" textlink="">
            <xdr:nvSpPr>
              <xdr:cNvPr id="0" name=""/>
              <xdr:cNvSpPr>
                <a:spLocks noTextEdit="1"/>
              </xdr:cNvSpPr>
            </xdr:nvSpPr>
            <xdr:spPr>
              <a:xfrm>
                <a:off x="24422" y="4090865"/>
                <a:ext cx="2088173" cy="84259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ry 4">
                <a:extLst>
                  <a:ext uri="{FF2B5EF4-FFF2-40B4-BE49-F238E27FC236}">
                    <a16:creationId xmlns:a16="http://schemas.microsoft.com/office/drawing/2014/main" id="{00000000-0008-0000-0300-00000E000000}"/>
                  </a:ext>
                </a:extLst>
              </xdr:cNvPr>
              <xdr:cNvGraphicFramePr>
                <a:graphicFrameLocks/>
              </xdr:cNvGraphicFramePr>
            </xdr:nvGraphicFramePr>
            <xdr:xfrm>
              <a:off x="24333" y="711814"/>
              <a:ext cx="2078408" cy="2047875"/>
            </xdr:xfrm>
            <a:graphic>
              <a:graphicData uri="http://schemas.microsoft.com/office/drawing/2010/slicer">
                <sle:slicer xmlns:sle="http://schemas.microsoft.com/office/drawing/2010/slicer" name="Country 4"/>
              </a:graphicData>
            </a:graphic>
          </xdr:graphicFrame>
        </mc:Choice>
        <mc:Fallback xmlns="">
          <xdr:sp macro="" textlink="">
            <xdr:nvSpPr>
              <xdr:cNvPr id="0" name=""/>
              <xdr:cNvSpPr>
                <a:spLocks noTextEdit="1"/>
              </xdr:cNvSpPr>
            </xdr:nvSpPr>
            <xdr:spPr>
              <a:xfrm>
                <a:off x="24423" y="834236"/>
                <a:ext cx="2086091" cy="209779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nvGrpSpPr>
          <xdr:cNvPr id="15" name="Group 14">
            <a:extLst>
              <a:ext uri="{FF2B5EF4-FFF2-40B4-BE49-F238E27FC236}">
                <a16:creationId xmlns:a16="http://schemas.microsoft.com/office/drawing/2014/main" id="{00000000-0008-0000-0300-00000F000000}"/>
              </a:ext>
            </a:extLst>
          </xdr:cNvPr>
          <xdr:cNvGrpSpPr/>
        </xdr:nvGrpSpPr>
        <xdr:grpSpPr>
          <a:xfrm>
            <a:off x="2095084" y="707129"/>
            <a:ext cx="2907529" cy="8284477"/>
            <a:chOff x="1166397" y="-135301"/>
            <a:chExt cx="2907529" cy="8387058"/>
          </a:xfrm>
          <a:grpFill/>
        </xdr:grpSpPr>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1167224" y="-135301"/>
            <a:ext cx="2880000" cy="247328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6" name="Chart 25">
              <a:extLst>
                <a:ext uri="{FF2B5EF4-FFF2-40B4-BE49-F238E27FC236}">
                  <a16:creationId xmlns:a16="http://schemas.microsoft.com/office/drawing/2014/main" id="{00000000-0008-0000-0300-00001A000000}"/>
                </a:ext>
              </a:extLst>
            </xdr:cNvPr>
            <xdr:cNvGraphicFramePr>
              <a:graphicFrameLocks/>
            </xdr:cNvGraphicFramePr>
          </xdr:nvGraphicFramePr>
          <xdr:xfrm>
            <a:off x="1166722" y="2351118"/>
            <a:ext cx="2889623" cy="259391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7" name="Chart 26">
              <a:extLst>
                <a:ext uri="{FF2B5EF4-FFF2-40B4-BE49-F238E27FC236}">
                  <a16:creationId xmlns:a16="http://schemas.microsoft.com/office/drawing/2014/main" id="{00000000-0008-0000-0300-00001B000000}"/>
                </a:ext>
              </a:extLst>
            </xdr:cNvPr>
            <xdr:cNvGraphicFramePr>
              <a:graphicFrameLocks/>
            </xdr:cNvGraphicFramePr>
          </xdr:nvGraphicFramePr>
          <xdr:xfrm>
            <a:off x="1166397" y="4893469"/>
            <a:ext cx="2907529" cy="3358288"/>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12167" y="4697097"/>
          <a:ext cx="2080483" cy="4296649"/>
        </xdr:xfrm>
        <a:graphic>
          <a:graphicData uri="http://schemas.openxmlformats.org/drawingml/2006/chart">
            <c:chart xmlns:c="http://schemas.openxmlformats.org/drawingml/2006/chart" xmlns:r="http://schemas.openxmlformats.org/officeDocument/2006/relationships" r:id="rId5"/>
          </a:graphicData>
        </a:graphic>
      </xdr:graphicFrame>
      <xdr:cxnSp macro="">
        <xdr:nvCxnSpPr>
          <xdr:cNvPr id="17" name="Straight Connector 16">
            <a:extLst>
              <a:ext uri="{FF2B5EF4-FFF2-40B4-BE49-F238E27FC236}">
                <a16:creationId xmlns:a16="http://schemas.microsoft.com/office/drawing/2014/main" id="{00000000-0008-0000-0300-000011000000}"/>
              </a:ext>
            </a:extLst>
          </xdr:cNvPr>
          <xdr:cNvCxnSpPr/>
        </xdr:nvCxnSpPr>
        <xdr:spPr>
          <a:xfrm flipV="1">
            <a:off x="0" y="8978643"/>
            <a:ext cx="20105222" cy="22481"/>
          </a:xfrm>
          <a:prstGeom prst="line">
            <a:avLst/>
          </a:prstGeom>
          <a:grpFill/>
          <a:ln w="9525">
            <a:noFill/>
          </a:ln>
        </xdr:spPr>
        <xdr:style>
          <a:lnRef idx="1">
            <a:schemeClr val="accent1"/>
          </a:lnRef>
          <a:fillRef idx="0">
            <a:schemeClr val="accent1"/>
          </a:fillRef>
          <a:effectRef idx="0">
            <a:schemeClr val="accent1"/>
          </a:effectRef>
          <a:fontRef idx="minor">
            <a:schemeClr val="tx1"/>
          </a:fontRef>
        </xdr:style>
      </xdr:cxnSp>
      <xdr:grpSp>
        <xdr:nvGrpSpPr>
          <xdr:cNvPr id="19" name="Group 18">
            <a:extLst>
              <a:ext uri="{FF2B5EF4-FFF2-40B4-BE49-F238E27FC236}">
                <a16:creationId xmlns:a16="http://schemas.microsoft.com/office/drawing/2014/main" id="{00000000-0008-0000-0300-000013000000}"/>
              </a:ext>
            </a:extLst>
          </xdr:cNvPr>
          <xdr:cNvGrpSpPr/>
        </xdr:nvGrpSpPr>
        <xdr:grpSpPr>
          <a:xfrm>
            <a:off x="5745274" y="923850"/>
            <a:ext cx="5048063" cy="344940"/>
            <a:chOff x="5072062" y="90489"/>
            <a:chExt cx="4995863" cy="345280"/>
          </a:xfrm>
          <a:grpFill/>
        </xdr:grpSpPr>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5072062" y="90489"/>
              <a:ext cx="1643063" cy="34528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Crop Protection</a:t>
              </a:r>
            </a:p>
          </xdr:txBody>
        </xdr:sp>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6796087" y="90489"/>
              <a:ext cx="1643063" cy="34528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Decision making</a:t>
              </a:r>
            </a:p>
          </xdr:txBody>
        </xdr:sp>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8424862" y="90489"/>
              <a:ext cx="1643063" cy="34528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chemeClr val="bg1"/>
                  </a:solidFill>
                </a:rPr>
                <a:t>IPM is a way to</a:t>
              </a:r>
            </a:p>
          </xdr:txBody>
        </xdr:sp>
      </xdr:grpSp>
      <xdr:cxnSp macro="">
        <xdr:nvCxnSpPr>
          <xdr:cNvPr id="20" name="Straight Connector 19">
            <a:extLst>
              <a:ext uri="{FF2B5EF4-FFF2-40B4-BE49-F238E27FC236}">
                <a16:creationId xmlns:a16="http://schemas.microsoft.com/office/drawing/2014/main" id="{00000000-0008-0000-0300-000014000000}"/>
              </a:ext>
            </a:extLst>
          </xdr:cNvPr>
          <xdr:cNvCxnSpPr/>
        </xdr:nvCxnSpPr>
        <xdr:spPr>
          <a:xfrm flipH="1">
            <a:off x="13196888" y="845342"/>
            <a:ext cx="42862" cy="8172452"/>
          </a:xfrm>
          <a:prstGeom prst="line">
            <a:avLst/>
          </a:prstGeom>
          <a:grpFill/>
          <a:ln w="9525">
            <a:noFill/>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5</xdr:col>
      <xdr:colOff>313514</xdr:colOff>
      <xdr:row>1</xdr:row>
      <xdr:rowOff>61057</xdr:rowOff>
    </xdr:from>
    <xdr:to>
      <xdr:col>12</xdr:col>
      <xdr:colOff>341923</xdr:colOff>
      <xdr:row>20</xdr:row>
      <xdr:rowOff>142615</xdr:rowOff>
    </xdr:to>
    <mc:AlternateContent xmlns:mc="http://schemas.openxmlformats.org/markup-compatibility/2006">
      <mc:Choice xmlns:cx1="http://schemas.microsoft.com/office/drawing/2015/9/8/chartex" Requires="cx1">
        <xdr:graphicFrame macro="">
          <xdr:nvGraphicFramePr>
            <xdr:cNvPr id="37" name="Chart 36">
              <a:extLst>
                <a:ext uri="{FF2B5EF4-FFF2-40B4-BE49-F238E27FC236}">
                  <a16:creationId xmlns:a16="http://schemas.microsoft.com/office/drawing/2014/main" id="{00000000-0008-0000-0300-00002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4952189" y="832582"/>
              <a:ext cx="4295609" cy="3891558"/>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314195</xdr:colOff>
      <xdr:row>1</xdr:row>
      <xdr:rowOff>65088</xdr:rowOff>
    </xdr:from>
    <xdr:to>
      <xdr:col>18</xdr:col>
      <xdr:colOff>631761</xdr:colOff>
      <xdr:row>20</xdr:row>
      <xdr:rowOff>162055</xdr:rowOff>
    </xdr:to>
    <mc:AlternateContent xmlns:mc="http://schemas.openxmlformats.org/markup-compatibility/2006">
      <mc:Choice xmlns:cx1="http://schemas.microsoft.com/office/drawing/2015/9/8/chartex" Requires="cx1">
        <xdr:graphicFrame macro="">
          <xdr:nvGraphicFramePr>
            <xdr:cNvPr id="39" name="Chart 38">
              <a:extLst>
                <a:ext uri="{FF2B5EF4-FFF2-40B4-BE49-F238E27FC236}">
                  <a16:creationId xmlns:a16="http://schemas.microsoft.com/office/drawing/2014/main" id="{00000000-0008-0000-0300-000027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9220070" y="836613"/>
              <a:ext cx="4051366" cy="3906967"/>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317370</xdr:colOff>
      <xdr:row>20</xdr:row>
      <xdr:rowOff>147412</xdr:rowOff>
    </xdr:from>
    <xdr:to>
      <xdr:col>12</xdr:col>
      <xdr:colOff>320739</xdr:colOff>
      <xdr:row>43</xdr:row>
      <xdr:rowOff>155511</xdr:rowOff>
    </xdr:to>
    <mc:AlternateContent xmlns:mc="http://schemas.openxmlformats.org/markup-compatibility/2006">
      <mc:Choice xmlns:cx1="http://schemas.microsoft.com/office/drawing/2015/9/8/chartex" Requires="cx1">
        <xdr:graphicFrame macro="">
          <xdr:nvGraphicFramePr>
            <xdr:cNvPr id="40" name="Chart 39">
              <a:extLst>
                <a:ext uri="{FF2B5EF4-FFF2-40B4-BE49-F238E27FC236}">
                  <a16:creationId xmlns:a16="http://schemas.microsoft.com/office/drawing/2014/main" id="{00000000-0008-0000-0300-000028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956045" y="4728937"/>
              <a:ext cx="4270569" cy="4389599"/>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18</xdr:col>
      <xdr:colOff>651198</xdr:colOff>
      <xdr:row>1</xdr:row>
      <xdr:rowOff>67840</xdr:rowOff>
    </xdr:from>
    <xdr:to>
      <xdr:col>26</xdr:col>
      <xdr:colOff>105991</xdr:colOff>
      <xdr:row>19</xdr:row>
      <xdr:rowOff>6544</xdr:rowOff>
    </xdr:to>
    <mc:AlternateContent xmlns:mc="http://schemas.openxmlformats.org/markup-compatibility/2006">
      <mc:Choice xmlns:cx1="http://schemas.microsoft.com/office/drawing/2015/9/8/chartex" Requires="cx1">
        <xdr:graphicFrame macro="">
          <xdr:nvGraphicFramePr>
            <xdr:cNvPr id="35" name="Chart 34">
              <a:extLst>
                <a:ext uri="{FF2B5EF4-FFF2-40B4-BE49-F238E27FC236}">
                  <a16:creationId xmlns:a16="http://schemas.microsoft.com/office/drawing/2014/main" id="{00000000-0008-0000-0300-000023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13290873" y="839365"/>
              <a:ext cx="4388743" cy="3558204"/>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26</xdr:col>
      <xdr:colOff>68262</xdr:colOff>
      <xdr:row>1</xdr:row>
      <xdr:rowOff>66626</xdr:rowOff>
    </xdr:from>
    <xdr:to>
      <xdr:col>30</xdr:col>
      <xdr:colOff>0</xdr:colOff>
      <xdr:row>19</xdr:row>
      <xdr:rowOff>9719</xdr:rowOff>
    </xdr:to>
    <mc:AlternateContent xmlns:mc="http://schemas.openxmlformats.org/markup-compatibility/2006">
      <mc:Choice xmlns:cx1="http://schemas.microsoft.com/office/drawing/2015/9/8/chartex" Requires="cx1">
        <xdr:graphicFrame macro="">
          <xdr:nvGraphicFramePr>
            <xdr:cNvPr id="36" name="Chart 35">
              <a:extLst>
                <a:ext uri="{FF2B5EF4-FFF2-40B4-BE49-F238E27FC236}">
                  <a16:creationId xmlns:a16="http://schemas.microsoft.com/office/drawing/2014/main" id="{00000000-0008-0000-0300-000024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17641887" y="838151"/>
              <a:ext cx="2579688" cy="3562593"/>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329712</xdr:colOff>
      <xdr:row>20</xdr:row>
      <xdr:rowOff>145790</xdr:rowOff>
    </xdr:from>
    <xdr:to>
      <xdr:col>18</xdr:col>
      <xdr:colOff>647211</xdr:colOff>
      <xdr:row>43</xdr:row>
      <xdr:rowOff>162053</xdr:rowOff>
    </xdr:to>
    <mc:AlternateContent xmlns:mc="http://schemas.openxmlformats.org/markup-compatibility/2006">
      <mc:Choice xmlns:cx1="http://schemas.microsoft.com/office/drawing/2015/9/8/chartex" Requires="cx1">
        <xdr:graphicFrame macro="">
          <xdr:nvGraphicFramePr>
            <xdr:cNvPr id="41" name="Chart 40">
              <a:extLst>
                <a:ext uri="{FF2B5EF4-FFF2-40B4-BE49-F238E27FC236}">
                  <a16:creationId xmlns:a16="http://schemas.microsoft.com/office/drawing/2014/main" id="{00000000-0008-0000-0300-000029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9235587" y="4727315"/>
              <a:ext cx="4051299" cy="4397763"/>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18</xdr:col>
      <xdr:colOff>647210</xdr:colOff>
      <xdr:row>22</xdr:row>
      <xdr:rowOff>112060</xdr:rowOff>
    </xdr:from>
    <xdr:to>
      <xdr:col>30</xdr:col>
      <xdr:colOff>4238</xdr:colOff>
      <xdr:row>43</xdr:row>
      <xdr:rowOff>155511</xdr:rowOff>
    </xdr:to>
    <xdr:graphicFrame macro="">
      <xdr:nvGraphicFramePr>
        <xdr:cNvPr id="31" name="Chart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19</xdr:col>
          <xdr:colOff>76200</xdr:colOff>
          <xdr:row>20</xdr:row>
          <xdr:rowOff>133350</xdr:rowOff>
        </xdr:from>
        <xdr:to>
          <xdr:col>29</xdr:col>
          <xdr:colOff>542925</xdr:colOff>
          <xdr:row>22</xdr:row>
          <xdr:rowOff>19050</xdr:rowOff>
        </xdr:to>
        <xdr:sp macro="" textlink="">
          <xdr:nvSpPr>
            <xdr:cNvPr id="47105" name="Scroll Bar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c:userShapes xmlns:c="http://schemas.openxmlformats.org/drawingml/2006/chart">
  <cdr:relSizeAnchor xmlns:cdr="http://schemas.openxmlformats.org/drawingml/2006/chartDrawing">
    <cdr:from>
      <cdr:x>0.13066</cdr:x>
      <cdr:y>0.06657</cdr:y>
    </cdr:from>
    <cdr:to>
      <cdr:x>0.98354</cdr:x>
      <cdr:y>0.28497</cdr:y>
    </cdr:to>
    <cdr:grpSp>
      <cdr:nvGrpSpPr>
        <cdr:cNvPr id="5" name="Group 4">
          <a:extLst xmlns:a="http://schemas.openxmlformats.org/drawingml/2006/main">
            <a:ext uri="{FF2B5EF4-FFF2-40B4-BE49-F238E27FC236}">
              <a16:creationId xmlns:a16="http://schemas.microsoft.com/office/drawing/2014/main" id="{A1DC5F89-38B8-351A-2C00-4A93B80F94E0}"/>
            </a:ext>
          </a:extLst>
        </cdr:cNvPr>
        <cdr:cNvGrpSpPr/>
      </cdr:nvGrpSpPr>
      <cdr:grpSpPr>
        <a:xfrm xmlns:a="http://schemas.openxmlformats.org/drawingml/2006/main">
          <a:off x="382054" y="221352"/>
          <a:ext cx="2493845" cy="726200"/>
          <a:chOff x="467180" y="246863"/>
          <a:chExt cx="2675061" cy="878449"/>
        </a:xfrm>
      </cdr:grpSpPr>
      <cdr:sp macro="" textlink="'P place and type'!$M$3">
        <cdr:nvSpPr>
          <cdr:cNvPr id="2" name="TextBox 1">
            <a:extLst xmlns:a="http://schemas.openxmlformats.org/drawingml/2006/main">
              <a:ext uri="{FF2B5EF4-FFF2-40B4-BE49-F238E27FC236}">
                <a16:creationId xmlns:a16="http://schemas.microsoft.com/office/drawing/2014/main" id="{9425F587-F622-E0E2-EEEC-4DF719863400}"/>
              </a:ext>
            </a:extLst>
          </cdr:cNvPr>
          <cdr:cNvSpPr txBox="1"/>
        </cdr:nvSpPr>
        <cdr:spPr>
          <a:xfrm xmlns:a="http://schemas.openxmlformats.org/drawingml/2006/main">
            <a:off x="471542" y="246863"/>
            <a:ext cx="2670699" cy="42373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l"/>
            <a:fld id="{86CA47F9-E9DA-4498-9709-453B86B3B92B}" type="TxLink">
              <a:rPr lang="en-US" sz="1100" b="0" i="0" u="none" strike="noStrike">
                <a:solidFill>
                  <a:srgbClr val="000000"/>
                </a:solidFill>
                <a:latin typeface="Calibri"/>
                <a:cs typeface="Calibri"/>
              </a:rPr>
              <a:pPr algn="l"/>
              <a:t>Part time Farmer - 22 years farming</a:t>
            </a:fld>
            <a:endParaRPr lang="en-GB" sz="1100"/>
          </a:p>
        </cdr:txBody>
      </cdr:sp>
      <cdr:sp macro="" textlink="'P place and type'!$M$4">
        <cdr:nvSpPr>
          <cdr:cNvPr id="3" name="TextBox 1">
            <a:extLst xmlns:a="http://schemas.openxmlformats.org/drawingml/2006/main">
              <a:ext uri="{FF2B5EF4-FFF2-40B4-BE49-F238E27FC236}">
                <a16:creationId xmlns:a16="http://schemas.microsoft.com/office/drawing/2014/main" id="{ABD804C7-257E-5334-C256-EED6CE217CE5}"/>
              </a:ext>
            </a:extLst>
          </cdr:cNvPr>
          <cdr:cNvSpPr txBox="1"/>
        </cdr:nvSpPr>
        <cdr:spPr>
          <a:xfrm xmlns:a="http://schemas.openxmlformats.org/drawingml/2006/main">
            <a:off x="467180" y="659596"/>
            <a:ext cx="2579475" cy="46571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A568E6DE-7B5A-44C1-9F27-373BFB7E1053}" type="TxLink">
              <a:rPr lang="en-US" sz="1100" b="0" i="0" u="none" strike="noStrike">
                <a:solidFill>
                  <a:srgbClr val="000000"/>
                </a:solidFill>
                <a:latin typeface="Calibri"/>
                <a:cs typeface="Calibri"/>
              </a:rPr>
              <a:pPr algn="l"/>
              <a:t>Full time Farmer - 23 years farming</a:t>
            </a:fld>
            <a:endParaRPr lang="en-GB" sz="1100"/>
          </a:p>
        </cdr:txBody>
      </cdr:sp>
    </cdr:grpSp>
  </cdr:relSizeAnchor>
</c:userShapes>
</file>

<file path=xl/drawings/drawing6.xml><?xml version="1.0" encoding="utf-8"?>
<xdr:wsDr xmlns:xdr="http://schemas.openxmlformats.org/drawingml/2006/spreadsheetDrawing" xmlns:a="http://schemas.openxmlformats.org/drawingml/2006/main">
  <xdr:twoCellAnchor>
    <xdr:from>
      <xdr:col>8</xdr:col>
      <xdr:colOff>406270</xdr:colOff>
      <xdr:row>0</xdr:row>
      <xdr:rowOff>2943808</xdr:rowOff>
    </xdr:from>
    <xdr:to>
      <xdr:col>11</xdr:col>
      <xdr:colOff>1041918</xdr:colOff>
      <xdr:row>8</xdr:row>
      <xdr:rowOff>20605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an Verrall" refreshedDate="45313.610977083335" createdVersion="8" refreshedVersion="8" minRefreshableVersion="3" recordCount="179" xr:uid="{A6FF80F8-787F-4672-A237-07C497BC3B13}">
  <cacheSource type="worksheet">
    <worksheetSource name="Table_data"/>
  </cacheSource>
  <cacheFields count="137">
    <cacheField name="Surve ID number" numFmtId="0">
      <sharedItems containsSemiMixedTypes="0" containsString="0" containsNumber="1" containsInteger="1" minValue="1" maxValue="92" count="89">
        <n v="3"/>
        <n v="4"/>
        <n v="5"/>
        <n v="6"/>
        <n v="7"/>
        <n v="8"/>
        <n v="9"/>
        <n v="10"/>
        <n v="11"/>
        <n v="12"/>
        <n v="15"/>
        <n v="16"/>
        <n v="17"/>
        <n v="18"/>
        <n v="19"/>
        <n v="20"/>
        <n v="21"/>
        <n v="22"/>
        <n v="23"/>
        <n v="24"/>
        <n v="2"/>
        <n v="13"/>
        <n v="14"/>
        <n v="26"/>
        <n v="27"/>
        <n v="28"/>
        <n v="29"/>
        <n v="30"/>
        <n v="31"/>
        <n v="32"/>
        <n v="33"/>
        <n v="34"/>
        <n v="35"/>
        <n v="36"/>
        <n v="37"/>
        <n v="38"/>
        <n v="39"/>
        <n v="40"/>
        <n v="41"/>
        <n v="42"/>
        <n v="43"/>
        <n v="44"/>
        <n v="25"/>
        <n v="1"/>
        <n v="45"/>
        <n v="46"/>
        <n v="47"/>
        <n v="48"/>
        <n v="49"/>
        <n v="50"/>
        <n v="51"/>
        <n v="52"/>
        <n v="53"/>
        <n v="54"/>
        <n v="55"/>
        <n v="56"/>
        <n v="57"/>
        <n v="59"/>
        <n v="60"/>
        <n v="61"/>
        <n v="62"/>
        <n v="63"/>
        <n v="65"/>
        <n v="66"/>
        <n v="67"/>
        <n v="68"/>
        <n v="69"/>
        <n v="70"/>
        <n v="71"/>
        <n v="72"/>
        <n v="73"/>
        <n v="74"/>
        <n v="75"/>
        <n v="76"/>
        <n v="77"/>
        <n v="78"/>
        <n v="79"/>
        <n v="80"/>
        <n v="81"/>
        <n v="82"/>
        <n v="84"/>
        <n v="85"/>
        <n v="86"/>
        <n v="87"/>
        <n v="88"/>
        <n v="89"/>
        <n v="90"/>
        <n v="91"/>
        <n v="92"/>
      </sharedItems>
    </cacheField>
    <cacheField name="Data set" numFmtId="0">
      <sharedItems count="6">
        <s v="Vineyards"/>
        <s v="Arable"/>
        <s v="Vegetables"/>
        <s v="Greenhouse"/>
        <s v="Orchards"/>
        <s v="Arrable" u="1"/>
      </sharedItems>
    </cacheField>
    <cacheField name="Survey number" numFmtId="0">
      <sharedItems containsSemiMixedTypes="0" containsString="0" containsNumber="1" containsInteger="1" minValue="1" maxValue="1"/>
    </cacheField>
    <cacheField name="Survey date" numFmtId="165">
      <sharedItems containsNonDate="0" containsDate="1" containsString="0" containsBlank="1" minDate="2021-10-28T11:40:54" maxDate="2022-09-05T10:54:10"/>
    </cacheField>
    <cacheField name="Survey time" numFmtId="0">
      <sharedItems containsBlank="1"/>
    </cacheField>
    <cacheField name="Country" numFmtId="0">
      <sharedItems count="11">
        <s v="Spain"/>
        <s v="Portugal"/>
        <s v="Denmark"/>
        <s v="United Kingdom"/>
        <s v="Germany"/>
        <s v="Italy"/>
        <s v="Belgium"/>
        <s v="Serbia"/>
        <s v="Finland"/>
        <s v="Slovenia"/>
        <s v="The Netherlands"/>
      </sharedItems>
    </cacheField>
    <cacheField name="Partner" numFmtId="0">
      <sharedItems containsBlank="1"/>
    </cacheField>
    <cacheField name="Farmer name (confidential)" numFmtId="0">
      <sharedItems containsBlank="1"/>
    </cacheField>
    <cacheField name="IPMworks number" numFmtId="0">
      <sharedItems count="179">
        <s v="ES14VI0006"/>
        <s v="ES14VI0005"/>
        <s v="ES14VI0001"/>
        <s v="ES14VI0003"/>
        <s v="ES14VI0008"/>
        <s v="ES14VI0007"/>
        <s v="ES14VI0002"/>
        <s v="ES14VI0010"/>
        <s v="ES14VI0009"/>
        <s v="ES14VI0011"/>
        <s v="ES14VI0004"/>
        <s v="ES14VI0012"/>
        <s v="PT7VI0001"/>
        <s v="PT7VI0011"/>
        <s v="PT7VI0008"/>
        <s v="PT7VI0013"/>
        <s v="PT7VI0002"/>
        <s v="PT7VI0012"/>
        <s v="PT7VI0007"/>
        <s v="PT7VI0003"/>
        <s v="DK12AF0002"/>
        <s v="DK12AF0008"/>
        <s v="UK6AF0001"/>
        <s v="DK12AF0006"/>
        <s v="DK12AF0010"/>
        <s v="DK12AF0001"/>
        <s v="DK12AF0007"/>
        <s v="DK12AF0004"/>
        <s v="DK12AF0003"/>
        <s v="DK12AF0005"/>
        <s v="DK12AF0009"/>
        <s v="DE17AF0001"/>
        <s v="DE17AF0002"/>
        <s v="DE17AF0003"/>
        <s v="IT9AF0001"/>
        <s v="IT9AF0002"/>
        <s v="IT9AF0003"/>
        <s v="IT9AF0004"/>
        <s v="DE17AF0004"/>
        <s v="IT9AF0005"/>
        <s v="DE17AF0005"/>
        <s v="DE17AF0006"/>
        <s v="IT9AF0006"/>
        <s v="IT9AF0007"/>
        <s v="IT9AF0008"/>
        <s v="DE17AF0007"/>
        <s v="IT9AF0009"/>
        <s v="IT9AF0010"/>
        <s v="IT9AF0011"/>
        <s v="IT9AF0012"/>
        <s v="IT9AF0013"/>
        <s v="IT9AF0014"/>
        <s v="IT9AF0015"/>
        <s v="IT9AF0017"/>
        <s v="DK11AF0012"/>
        <s v="BE4GH0004-veg"/>
        <s v="RS13OV&amp;ORM0001"/>
        <s v="PT8OV9999"/>
        <s v="PT8OV0009"/>
        <s v="FI20OV&amp;ORM0003"/>
        <s v="PT8OV0008"/>
        <s v="PT8OV0012"/>
        <s v="PT8OV0004"/>
        <s v="PT8OV0002"/>
        <s v="PT8OV0004-b"/>
        <s v="PT8OV0006"/>
        <s v="PT8OV0010"/>
        <s v="PT8OV0007"/>
        <s v="PT8OV0003"/>
        <s v="PT8OV0013"/>
        <s v="PT8OV0001"/>
        <s v="FI20OV&amp;ORM0005"/>
        <s v="FI20OV&amp;ORM0010"/>
        <s v="FI20OV&amp;ORM0004"/>
        <s v="FI20OV&amp;ORM0008"/>
        <s v="ES16GH0001"/>
        <s v="ES16GH0009"/>
        <s v="ES16GH0002"/>
        <s v="ES16GH0004"/>
        <s v="ES16GH0005"/>
        <s v="ES16GH0006"/>
        <s v="ES16GH0003"/>
        <s v="ES16GH0007"/>
        <s v="ES16GH0008"/>
        <s v="ES16GH0010"/>
        <s v="ES16GH0011"/>
        <s v="ES16GH0012"/>
        <s v="BE4GH0002"/>
        <s v="BE4GH0004"/>
        <s v="BE4GH0001"/>
        <s v="BE4GH0008"/>
        <s v="BE4GH0010"/>
        <s v="BE4GH0005"/>
        <s v="BE4GH0009"/>
        <s v="BE4GH0007"/>
        <s v="BE4GH0006"/>
        <s v="BE4GH0003"/>
        <s v="BE4GH0011"/>
        <s v="IT10OR0006"/>
        <s v="IT10OR0001"/>
        <s v="IT10OR0004"/>
        <s v="IT10OR0003"/>
        <s v="IT10OR0009"/>
        <s v="IT10OR0005"/>
        <s v="IT10OR0002"/>
        <s v="IT10OR0010"/>
        <s v="IT10OR0007"/>
        <s v="IT10OR0008"/>
        <s v="IT10OR0011"/>
        <s v="IT10OR0013"/>
        <s v="ESXXAF0001"/>
        <s v="ESXXAF0002"/>
        <s v="ESXXAF0003"/>
        <s v="UK6AF0001-7"/>
        <s v="UK6AF0002"/>
        <s v="UK6AF0003"/>
        <s v="UK6AF0004"/>
        <s v="UK6AF0005"/>
        <s v="UK6AF0006"/>
        <s v="ESXXAF0004"/>
        <s v="UK6AF0001-8"/>
        <s v="DE17AF0008"/>
        <s v="SIAF0003"/>
        <s v="SIAF0001"/>
        <s v="SIAF0004"/>
        <s v="SIAF002"/>
        <s v="DKXXAF0012"/>
        <s v="DKXXAF0013"/>
        <s v="SIOR0002"/>
        <s v="SIOR0003"/>
        <s v="SIOR0001"/>
        <s v="SIVI0001"/>
        <s v="SIVI0002"/>
        <s v="SIVI0003"/>
        <s v="NL1OV&amp;AF0003"/>
        <s v="NL1OV&amp;AF0008"/>
        <s v="NL1OV&amp;AF0009"/>
        <s v="NL1OV&amp;AF0007"/>
        <s v="NL1OV&amp;AF0002"/>
        <s v="NL1OV&amp;AF0006"/>
        <s v="NL1OV&amp;AF0001"/>
        <s v="NL1OV&amp;AF0005"/>
        <s v="FI20OV&amp;ORM0008-b"/>
        <s v="FI20OV&amp;ORM0010-b"/>
        <s v="FI20OV&amp;ORM0010-c"/>
        <s v="FI20OV&amp;ORM0009"/>
        <s v="BE3OV&amp;ORM0001"/>
        <s v="BE3OV&amp;ORM0002"/>
        <s v="BE3OV&amp;ORM003"/>
        <s v="BE3OV&amp;ORM004"/>
        <s v="BE3OV&amp;ORM007"/>
        <s v="PT8OV0013-b"/>
        <s v="DE18AF0003"/>
        <s v="DE18AF0012"/>
        <s v="DE18AF0011"/>
        <s v="DE18AF0002"/>
        <s v="DE18AF0007"/>
        <s v="DE18AF0004"/>
        <s v="DE18AF0008"/>
        <s v="DE18AF0010"/>
        <s v="DE18AF0001"/>
        <s v="DE18AF0013"/>
        <s v="ES15AF0002"/>
        <s v="ES15AF0008"/>
        <s v="ES15AF0013"/>
        <s v="DE17QAF0011"/>
        <s v="DE17AF0008-b"/>
        <s v="UK6AF0010"/>
        <s v="UK6AF0011"/>
        <s v="NL2AF0007"/>
        <s v="NL2AF0010"/>
        <s v="NL2AF0012"/>
        <s v="NL2AF0013"/>
        <s v="NL2AF0014"/>
        <s v="NL2AF0015"/>
        <s v="NL2AF0016"/>
        <s v="NL2AF0017"/>
        <s v="NL2AF0018"/>
        <s v="Nl2AF0019"/>
      </sharedItems>
    </cacheField>
    <cacheField name="Vineyards - area" numFmtId="0">
      <sharedItems containsString="0" containsBlank="1" containsNumber="1" minValue="0" maxValue="550"/>
    </cacheField>
    <cacheField name="Vineyards - Organic" numFmtId="0">
      <sharedItems containsBlank="1" containsMixedTypes="1" containsNumber="1" containsInteger="1" minValue="0" maxValue="0"/>
    </cacheField>
    <cacheField name="Arable fields - area" numFmtId="0">
      <sharedItems containsMixedTypes="1" containsNumber="1" minValue="0" maxValue="1912"/>
    </cacheField>
    <cacheField name="Arable fields - Organic" numFmtId="0">
      <sharedItems containsBlank="1" containsMixedTypes="1" containsNumber="1" containsInteger="1" minValue="0" maxValue="0"/>
    </cacheField>
    <cacheField name="Outdoor Veg, S/F and Orn. - area" numFmtId="0">
      <sharedItems containsBlank="1" containsMixedTypes="1" containsNumber="1" minValue="0" maxValue="1500"/>
    </cacheField>
    <cacheField name="Outdoor Veg, S/F and Orn. - Organic" numFmtId="0">
      <sharedItems containsBlank="1"/>
    </cacheField>
    <cacheField name="Greenhouses and protected crops - area" numFmtId="0">
      <sharedItems containsString="0" containsBlank="1" containsNumber="1" minValue="0" maxValue="8"/>
    </cacheField>
    <cacheField name="Greenhouses and protected crops - organic" numFmtId="0">
      <sharedItems containsBlank="1"/>
    </cacheField>
    <cacheField name="Permanent Grasslands - area" numFmtId="0">
      <sharedItems containsBlank="1" containsMixedTypes="1" containsNumber="1" minValue="0" maxValue="409"/>
    </cacheField>
    <cacheField name="Permanent Grasslands - Organic" numFmtId="0">
      <sharedItems containsBlank="1" containsMixedTypes="1" containsNumber="1" containsInteger="1" minValue="0" maxValue="0"/>
    </cacheField>
    <cacheField name="Orchards - area" numFmtId="0">
      <sharedItems containsBlank="1" containsMixedTypes="1" containsNumber="1" minValue="0" maxValue="362"/>
    </cacheField>
    <cacheField name="Orchards - Organic" numFmtId="0">
      <sharedItems containsBlank="1" containsMixedTypes="1" containsNumber="1" containsInteger="1" minValue="0" maxValue="0"/>
    </cacheField>
    <cacheField name="Others - area" numFmtId="0">
      <sharedItems containsBlank="1" containsMixedTypes="1" containsNumber="1" minValue="0" maxValue="648"/>
    </cacheField>
    <cacheField name="Others - Organic" numFmtId="0">
      <sharedItems containsBlank="1" containsMixedTypes="1" containsNumber="1" containsInteger="1" minValue="0" maxValue="0"/>
    </cacheField>
    <cacheField name="Full time farmer ?" numFmtId="0">
      <sharedItems count="2">
        <s v="No"/>
        <s v="Yes"/>
      </sharedItems>
    </cacheField>
    <cacheField name="Years farming" numFmtId="0">
      <sharedItems containsBlank="1" containsMixedTypes="1" containsNumber="1" minValue="1" maxValue="62"/>
    </cacheField>
    <cacheField name="Quality and environmental labels." numFmtId="0">
      <sharedItems containsBlank="1"/>
    </cacheField>
    <cacheField name="Name of the label" numFmtId="0">
      <sharedItems containsBlank="1"/>
    </cacheField>
    <cacheField name="training on IPM or organic practices" numFmtId="0">
      <sharedItems/>
    </cacheField>
    <cacheField name="contractors for pesticide treatments" numFmtId="0">
      <sharedItems/>
    </cacheField>
    <cacheField name="Soil Texture" numFmtId="0">
      <sharedItems containsBlank="1"/>
    </cacheField>
    <cacheField name="Soil Depth" numFmtId="0">
      <sharedItems containsBlank="1"/>
    </cacheField>
    <cacheField name="Stoniness -in the top 25 cm of soil 2-6 cm" numFmtId="0">
      <sharedItems containsBlank="1" containsMixedTypes="1" containsNumber="1" minValue="0" maxValue="60"/>
    </cacheField>
    <cacheField name="Stoniness -in the top 25 cm of soil &gt;6 cm" numFmtId="0">
      <sharedItems containsBlank="1" containsMixedTypes="1" containsNumber="1" minValue="0" maxValue="40"/>
    </cacheField>
    <cacheField name="crop protection must be cost-effective" numFmtId="0">
      <sharedItems count="6">
        <s v="Fully true"/>
        <s v="Rather true"/>
        <s v="Intermediate"/>
        <s v="NA - Don't know"/>
        <s v="Not at all true"/>
        <s v="" u="1"/>
      </sharedItems>
    </cacheField>
    <cacheField name="crop protection must not be labour intensive" numFmtId="0">
      <sharedItems count="7">
        <s v="Not really true"/>
        <s v="Rather true"/>
        <s v="Intermediate"/>
        <s v="Fully true"/>
        <s v="Not at all true"/>
        <s v="NA - Don't know"/>
        <s v="" u="1"/>
      </sharedItems>
    </cacheField>
    <cacheField name="Alternative crop protection methods are usually too risky" numFmtId="0">
      <sharedItems count="7">
        <s v="Not really true"/>
        <s v="Rather true"/>
        <s v="Fully true"/>
        <s v="Intermediate"/>
        <s v="Not at all true"/>
        <s v="NA - Don't know"/>
        <s v="" u="1"/>
      </sharedItems>
    </cacheField>
    <cacheField name="restrict my use of crop protection products" numFmtId="0">
      <sharedItems count="7">
        <s v="Fully true"/>
        <s v="Rather true"/>
        <s v="Intermediate"/>
        <s v="Not at all true"/>
        <s v="NA - Don't know"/>
        <s v="Not really true"/>
        <s v="" u="1"/>
      </sharedItems>
    </cacheField>
    <cacheField name="IPM is a way to fulfil regulations" numFmtId="0">
      <sharedItems count="8">
        <s v="Fully true"/>
        <s v="Not at all true"/>
        <s v="Intermediate"/>
        <s v="Rather true"/>
        <s v="Not really true"/>
        <s v="NA - Don't know"/>
        <s v="" u="1"/>
        <s v="trumps" u="1"/>
      </sharedItems>
    </cacheField>
    <cacheField name="IPM is a way to reduce unnecessary costs" numFmtId="0">
      <sharedItems count="7">
        <s v="Fully true"/>
        <s v="Rather true"/>
        <s v="Not at all true"/>
        <s v="Intermediate"/>
        <s v="Not really true"/>
        <s v="NA - Don't know"/>
        <s v="" u="1"/>
      </sharedItems>
    </cacheField>
    <cacheField name="IPM is a way to improve the control of pests" numFmtId="0">
      <sharedItems count="7">
        <s v="Fully true"/>
        <s v="Not at all true"/>
        <s v="Rather true"/>
        <s v="Intermediate"/>
        <s v="Not really true"/>
        <s v="NA - Don't know"/>
        <s v="" u="1"/>
      </sharedItems>
    </cacheField>
    <cacheField name="IPM is a way to reduce pesticide use" numFmtId="0">
      <sharedItems count="6">
        <s v="Fully true"/>
        <s v="NA - Don't know"/>
        <s v="Rather true"/>
        <s v="Intermediate"/>
        <s v="Not really true"/>
        <s v="" u="1"/>
      </sharedItems>
    </cacheField>
    <cacheField name="IPM is a way to improve soil health" numFmtId="0">
      <sharedItems count="7">
        <s v="Rather true"/>
        <s v="Fully true"/>
        <s v="NA - Don't know"/>
        <s v="Intermediate"/>
        <s v="Not at all true"/>
        <s v="Not really true"/>
        <s v="" u="1"/>
      </sharedItems>
    </cacheField>
    <cacheField name="IPM is a way to protect my own health" numFmtId="0">
      <sharedItems count="7">
        <s v="Rather true"/>
        <s v="Fully true"/>
        <s v="NA - Don't know"/>
        <s v="Intermediate"/>
        <s v="Not at all true"/>
        <s v="Not really true"/>
        <s v="" u="1"/>
      </sharedItems>
    </cacheField>
    <cacheField name="IPM is a way to protect the health of my family" numFmtId="0">
      <sharedItems count="7">
        <s v="Rather true"/>
        <s v="Fully true"/>
        <s v="NA - Don't know"/>
        <s v="Intermediate"/>
        <s v="Not at all true"/>
        <s v="Not really true"/>
        <s v="" u="1"/>
      </sharedItems>
    </cacheField>
    <cacheField name="IPM is a way to protect the health of my neighbours" numFmtId="0">
      <sharedItems count="7">
        <s v="Rather true"/>
        <s v="Fully true"/>
        <s v="NA - Don't know"/>
        <s v="Intermediate"/>
        <s v="Not really true"/>
        <s v="Not at all true"/>
        <s v="" u="1"/>
      </sharedItems>
    </cacheField>
    <cacheField name="IPM is a way to protect the health of consumers" numFmtId="0">
      <sharedItems containsBlank="1" count="5">
        <m/>
        <s v="Fully true"/>
        <s v="Rather true"/>
        <s v="Intermediate"/>
        <s v="Not really true"/>
      </sharedItems>
    </cacheField>
    <cacheField name="IPM is a way to increase the added value of my products" numFmtId="0">
      <sharedItems containsBlank="1" count="7">
        <s v="Rather true"/>
        <s v="Fully true"/>
        <s v="NA - Don't know"/>
        <s v="Intermediate"/>
        <s v="Not at all true"/>
        <s v="Not really true"/>
        <m/>
      </sharedItems>
    </cacheField>
    <cacheField name="IPM is a way to reduce environmental impacts" numFmtId="0">
      <sharedItems count="7">
        <s v="Rather true"/>
        <s v="Fully true"/>
        <s v="NA - Don't know"/>
        <s v="Intermediate"/>
        <s v="Not really true"/>
        <s v="Not at all true"/>
        <s v="" u="1"/>
      </sharedItems>
    </cacheField>
    <cacheField name="IPM is a way to protect biodiversity" numFmtId="0">
      <sharedItems count="7">
        <s v="Rather true"/>
        <s v="Fully true"/>
        <s v="NA - Don't know"/>
        <s v="Intermediate"/>
        <s v="Not at all true"/>
        <s v="Not really true"/>
        <s v="" u="1"/>
      </sharedItems>
    </cacheField>
    <cacheField name="IPM is a way to access specific markets" numFmtId="0">
      <sharedItems containsBlank="1" count="7">
        <m/>
        <s v="Intermediate"/>
        <s v="NA - Don't know"/>
        <s v="Not at all true"/>
        <s v="Fully true"/>
        <s v="Not really true"/>
        <s v="Rather true"/>
      </sharedItems>
    </cacheField>
    <cacheField name="limit the use of crop protection products to a minimum" numFmtId="0">
      <sharedItems count="7">
        <s v="Fully true"/>
        <s v="Rather true"/>
        <s v="Not really true"/>
        <s v="Intermediate"/>
        <s v="Not at all true"/>
        <s v="NA - Don't know"/>
        <s v="" u="1"/>
      </sharedItems>
    </cacheField>
    <cacheField name="My family members expect me to limit the use of crop protection products to a minimum" numFmtId="0">
      <sharedItems count="7">
        <s v="Fully true"/>
        <s v="Rather true"/>
        <s v="Intermediate"/>
        <s v="Not at all true"/>
        <s v="Not really true"/>
        <s v="NA - Don't know"/>
        <s v="" u="1"/>
      </sharedItems>
    </cacheField>
    <cacheField name="Most of my acquaintances expect me to limit the use of crop protection products to a minimum." numFmtId="0">
      <sharedItems count="7">
        <s v="Rather true"/>
        <s v="Fully true"/>
        <s v="Not really true"/>
        <s v="Not at all true"/>
        <s v="Intermediate"/>
        <s v="NA - Don't know"/>
        <s v="" u="1"/>
      </sharedItems>
    </cacheField>
    <cacheField name="Most farmers in my circle of acquaintances limit the use of crop protection products to a minimum" numFmtId="0">
      <sharedItems count="7">
        <s v="Intermediate"/>
        <s v="Not really true"/>
        <s v="Not at all true"/>
        <s v="Rather true"/>
        <s v="NA - Don't know"/>
        <s v="Fully true"/>
        <s v="" u="1"/>
      </sharedItems>
    </cacheField>
    <cacheField name="High yields" numFmtId="0">
      <sharedItems count="7">
        <s v="Intermediate"/>
        <s v="Rather important"/>
        <s v="Very important"/>
        <s v="Not at all important"/>
        <s v="NA - Don't know"/>
        <s v="Not really important"/>
        <s v="" u="1"/>
      </sharedItems>
    </cacheField>
    <cacheField name="High product quality" numFmtId="0">
      <sharedItems count="5">
        <s v="Very important"/>
        <s v="Rather important"/>
        <s v="NA - Don't know"/>
        <s v="Intermediate"/>
        <s v="" u="1"/>
      </sharedItems>
    </cacheField>
    <cacheField name="An income as high as possible." numFmtId="0">
      <sharedItems count="6">
        <s v="Rather important"/>
        <s v="Very important"/>
        <s v="Intermediate"/>
        <s v="NA - Don't know"/>
        <s v="Not really important"/>
        <s v="" u="1"/>
      </sharedItems>
    </cacheField>
    <cacheField name="Beautiful fields with healthy crops" numFmtId="0">
      <sharedItems count="7">
        <s v="Rather important"/>
        <s v="Very important"/>
        <s v="Intermediate"/>
        <s v="Not at all important"/>
        <s v="Not really important"/>
        <s v="NA - Don't know"/>
        <s v="" u="1"/>
      </sharedItems>
    </cacheField>
    <cacheField name="Maintaining agricultural traditions" numFmtId="0">
      <sharedItems count="7">
        <s v="Intermediate"/>
        <s v="Not at all important"/>
        <s v="Very important"/>
        <s v="Not really important"/>
        <s v="Rather important"/>
        <s v="NA - Don't know"/>
        <s v="" u="1"/>
      </sharedItems>
    </cacheField>
    <cacheField name="Protecting the environment and natural resources" numFmtId="0">
      <sharedItems count="5">
        <s v="Very important"/>
        <s v="Rather important"/>
        <s v="Intermediate"/>
        <s v="NA - Don't know"/>
        <s v="" u="1"/>
      </sharedItems>
    </cacheField>
    <cacheField name="Freedom in my choices" numFmtId="0">
      <sharedItems count="7">
        <s v="Intermediate"/>
        <s v="Very important"/>
        <s v="Rather important"/>
        <s v="Not at all important"/>
        <s v="Not really important"/>
        <s v="NA - Don't know"/>
        <s v="" u="1"/>
      </sharedItems>
    </cacheField>
    <cacheField name="As little administrative effort as possible" numFmtId="0">
      <sharedItems count="7">
        <s v="Rather important"/>
        <s v="Intermediate"/>
        <s v="Very important"/>
        <s v="Not really important"/>
        <s v="Not at all important"/>
        <s v="NA - Don't know"/>
        <s v="" u="1"/>
      </sharedItems>
    </cacheField>
    <cacheField name="Reducing my workload" numFmtId="0">
      <sharedItems count="7">
        <s v="Intermediate"/>
        <s v="Very important"/>
        <s v="Rather important"/>
        <s v="Not at all important"/>
        <s v="Not really important"/>
        <s v="NA - Don't know"/>
        <s v="" u="1"/>
      </sharedItems>
    </cacheField>
    <cacheField name="Not compromising my health" numFmtId="0">
      <sharedItems count="6">
        <s v="Very important"/>
        <s v="Rather important"/>
        <s v="Intermediate"/>
        <s v="NA - Don't know"/>
        <s v="Not really important"/>
        <s v="" u="1"/>
      </sharedItems>
    </cacheField>
    <cacheField name="Meeting the demands of society" numFmtId="0">
      <sharedItems count="7">
        <s v="Rather important"/>
        <s v="Very important"/>
        <s v="Intermediate"/>
        <s v="Not really important"/>
        <s v="NA - Don't know"/>
        <s v="Not at all important"/>
        <s v="" u="1"/>
      </sharedItems>
    </cacheField>
    <cacheField name="Meeting the demands of clients/consumers" numFmtId="0">
      <sharedItems containsBlank="1" count="6">
        <s v="Very important"/>
        <s v="Rather important"/>
        <m/>
        <s v="NA - Don't know"/>
        <s v="Intermediate"/>
        <s v="Not really important"/>
      </sharedItems>
    </cacheField>
    <cacheField name="Tolerate pests, diseases and weeds" numFmtId="0">
      <sharedItems containsBlank="1" count="11">
        <m/>
        <s v="Rather ready to take risk"/>
        <s v="Fully ready to take risk"/>
        <s v="Intermediate"/>
        <s v="Not really ready to take risk"/>
        <s v="NA - Don't know"/>
        <s v="Not at all ready to take risk"/>
        <s v="Fully true"/>
        <s v="Rather true"/>
        <s v="" u="1"/>
        <s v="Not really true" u="1"/>
      </sharedItems>
    </cacheField>
    <cacheField name="Change the cropping system, including the crop rotation" numFmtId="0">
      <sharedItems containsBlank="1" count="8">
        <m/>
        <s v="Rather ready to take risk"/>
        <s v="Fully ready to take risk"/>
        <s v="Intermediate"/>
        <s v="NA - Don't know"/>
        <s v="Not at all ready to take risk"/>
        <s v="Not really ready to take risk"/>
        <s v="" u="1"/>
      </sharedItems>
    </cacheField>
    <cacheField name="Use novel crop protection measures" numFmtId="0">
      <sharedItems containsBlank="1" count="11">
        <m/>
        <s v="Fully ready to take risk"/>
        <s v="Intermediate"/>
        <s v="Rather ready to take risk"/>
        <s v="Not really ready to take risk"/>
        <s v="NA - Don't know"/>
        <s v="Fully true"/>
        <s v="Not at all ready to take risk"/>
        <s v="" u="1"/>
        <s v="Rather true" u="1"/>
        <s v="Not really true" u="1"/>
      </sharedItems>
    </cacheField>
    <cacheField name="to continue to meet the product requirements of the market in the future." numFmtId="0">
      <sharedItems count="7">
        <s v="Rather true"/>
        <s v="Fully true"/>
        <s v="Intermediate"/>
        <s v="NA - Don't know"/>
        <s v="Not really true"/>
        <s v="Not at all true"/>
        <s v="" u="1"/>
      </sharedItems>
    </cacheField>
    <cacheField name="to be eligible for direct payments in the future." numFmtId="0">
      <sharedItems count="7">
        <s v="Intermediate"/>
        <s v="Rather true"/>
        <s v="Fully true"/>
        <s v="Not really true"/>
        <s v="Not at all true"/>
        <s v="NA - Don't know"/>
        <s v="" u="1"/>
      </sharedItems>
    </cacheField>
    <cacheField name="cultivar(s), that are determined in the area by regulations/marketing rules" numFmtId="0">
      <sharedItems containsBlank="1"/>
    </cacheField>
    <cacheField name="Vineyards were already planted when I began my wine-growing activities" numFmtId="0">
      <sharedItems containsBlank="1"/>
    </cacheField>
    <cacheField name="sensitivity to pests when I chose the cultivars I am growing" numFmtId="0">
      <sharedItems containsBlank="1"/>
    </cacheField>
    <cacheField name="Face-by-face spraying" numFmtId="0">
      <sharedItems containsBlank="1"/>
    </cacheField>
    <cacheField name="Fungicides - Confined spraying" numFmtId="0">
      <sharedItems containsBlank="1"/>
    </cacheField>
    <cacheField name="Fungicides - Single-sided spraying" numFmtId="0">
      <sharedItems containsBlank="1"/>
    </cacheField>
    <cacheField name="Herbicides - Precision sprayer with automatic detection of weeds" numFmtId="0">
      <sharedItems containsBlank="1"/>
    </cacheField>
    <cacheField name="Insecticides - Face-by-face spraying" numFmtId="0">
      <sharedItems containsBlank="1"/>
    </cacheField>
    <cacheField name="Insecticides - Confined spraying" numFmtId="0">
      <sharedItems containsBlank="1"/>
    </cacheField>
    <cacheField name="Insecticides - Single-sided spraying" numFmtId="0">
      <sharedItems containsBlank="1"/>
    </cacheField>
    <cacheField name="I work fields with fewer pest problems first and leave the problem fields until later to avoid spread" numFmtId="0">
      <sharedItems containsBlank="1"/>
    </cacheField>
    <cacheField name="I only focus on avoiding the spread of grass weeds" numFmtId="0">
      <sharedItems containsBlank="1"/>
    </cacheField>
    <cacheField name="I have semi-natural habitat" numFmtId="0">
      <sharedItems containsBlank="1" count="6">
        <s v="Rather true"/>
        <s v="Not at all true"/>
        <s v="Fully true"/>
        <s v="Intermediate"/>
        <m/>
        <s v="Not really true"/>
      </sharedItems>
    </cacheField>
    <cacheField name="I expect semi-natural habitat  to favor beneficial organisms" numFmtId="0">
      <sharedItems containsBlank="1" count="6">
        <s v="Rather true"/>
        <s v="Not at all true"/>
        <s v="Fully true"/>
        <s v="Intermediate"/>
        <m/>
        <s v="Not really true" u="1"/>
      </sharedItems>
    </cacheField>
    <cacheField name="Buffer strips are kept  to protect, among other things, beneficial organisms" numFmtId="0">
      <sharedItems count="6">
        <s v="Rather true"/>
        <s v="NA - Don't know"/>
        <s v="Fully true"/>
        <s v="Not at all true"/>
        <s v="Not really true"/>
        <s v="Intermediate"/>
      </sharedItems>
    </cacheField>
    <cacheField name="Drift reducing nozzles or other technique(s) are used, to protect, among other things, beneficial organisms" numFmtId="0">
      <sharedItems containsBlank="1" count="7">
        <s v="Fully true"/>
        <s v="Not at all true"/>
        <s v="Not really true"/>
        <s v="Intermediate"/>
        <s v="Rather true"/>
        <s v="NA - Don't know"/>
        <m/>
      </sharedItems>
    </cacheField>
    <cacheField name="Boom is lowered to decrease drift , to protect, among other things, organisms" numFmtId="0">
      <sharedItems containsBlank="1" count="7">
        <m/>
        <s v="Fully true"/>
        <s v="Not really true"/>
        <s v="Intermediate"/>
        <s v="Not at all true"/>
        <s v="Rather true"/>
        <s v="NA - Don't know"/>
      </sharedItems>
    </cacheField>
    <cacheField name="Decision Support System (DSS)" numFmtId="0">
      <sharedItems count="7">
        <s v="Rather true"/>
        <s v="Fully true"/>
        <s v="Intermediate"/>
        <s v="Not at all true"/>
        <s v="Not really true"/>
        <s v="NA - Don't know"/>
        <s v="" u="1"/>
      </sharedItems>
    </cacheField>
    <cacheField name="I only treat the parts of the field that need treatment" numFmtId="0">
      <sharedItems containsBlank="1" count="8">
        <s v="Rather true"/>
        <s v="Fully true"/>
        <s v="Not at all true"/>
        <s v="Not really true"/>
        <s v="Intermediate"/>
        <s v="NA - Don't know"/>
        <m/>
        <s v="" u="1"/>
      </sharedItems>
    </cacheField>
    <cacheField name="I treat according to my knowledge" numFmtId="0">
      <sharedItems count="7">
        <s v="Rather true"/>
        <s v="Fully true"/>
        <s v="Not at all true"/>
        <s v="Intermediate"/>
        <s v="Not really true"/>
        <s v="NA - Don't know"/>
        <s v="" u="1"/>
      </sharedItems>
    </cacheField>
    <cacheField name="professional recommendation" numFmtId="0">
      <sharedItems containsBlank="1" count="8">
        <s v="Rather true"/>
        <s v="Intermediate"/>
        <s v="Fully true"/>
        <s v="Not at all true"/>
        <s v="Not really true"/>
        <s v="NA - Don't know"/>
        <m/>
        <s v="" u="1"/>
      </sharedItems>
    </cacheField>
    <cacheField name="I adapt the timing of treatments" numFmtId="0">
      <sharedItems containsBlank="1" count="8">
        <s v="Rather true"/>
        <s v="Fully true"/>
        <s v="Not really true"/>
        <s v="Intermediate"/>
        <s v="NA - Don't know"/>
        <m/>
        <s v="Not at all true"/>
        <s v="" u="1"/>
      </sharedItems>
    </cacheField>
    <cacheField name=" treat all over" numFmtId="0">
      <sharedItems count="7">
        <s v="Not really true"/>
        <s v="Not at all true"/>
        <s v="Fully true"/>
        <s v="Rather true"/>
        <s v="Intermediate"/>
        <s v="NA - Don't know"/>
        <s v="" u="1"/>
      </sharedItems>
    </cacheField>
    <cacheField name="leave an untreated area in the vineyard so I can see the effect of the spray" numFmtId="0">
      <sharedItems count="7">
        <s v="Not at all true"/>
        <s v="Not really true"/>
        <s v="Intermediate"/>
        <s v="Fully true"/>
        <s v="Rather true"/>
        <s v="NA - Don't know"/>
        <s v="" u="1"/>
      </sharedItems>
    </cacheField>
    <cacheField name="I monitor to see the effect of the sprays" numFmtId="0">
      <sharedItems count="6">
        <s v="Rather true"/>
        <s v="Fully true"/>
        <s v="Not really true"/>
        <s v="Intermediate"/>
        <s v="NA - Don't know"/>
        <s v="Not at all true"/>
      </sharedItems>
    </cacheField>
    <cacheField name=" not have the time nor the resources to monitor after treatment" numFmtId="0">
      <sharedItems count="7">
        <s v="Not really true"/>
        <s v="Not at all true"/>
        <s v="Rather true"/>
        <s v="Intermediate"/>
        <s v="NA - Don't know"/>
        <s v="Fully true"/>
        <s v="" u="1"/>
      </sharedItems>
    </cacheField>
    <cacheField name="I fully implement all the principles of IPM for weed management" numFmtId="0">
      <sharedItems containsBlank="1" count="7">
        <s v="Fully true"/>
        <s v="Not really true"/>
        <s v="Not at all true"/>
        <s v="Rather true"/>
        <s v="Intermediate"/>
        <s v=""/>
        <m/>
      </sharedItems>
    </cacheField>
    <cacheField name="I fully implement all the principles of IPM for the management of diseases" numFmtId="0">
      <sharedItems containsBlank="1" count="7">
        <s v="Fully true"/>
        <s v="Rather true"/>
        <s v="Not really true"/>
        <s v="Intermediate"/>
        <s v=""/>
        <s v="Not at all true"/>
        <m/>
      </sharedItems>
    </cacheField>
    <cacheField name="I fully implement all the principles of IPM for pest management (insect pests and other pests)" numFmtId="0">
      <sharedItems containsBlank="1" count="7">
        <s v="Fully true"/>
        <s v="Rather true"/>
        <s v="Not really true"/>
        <s v="Intermediate"/>
        <s v=""/>
        <s v="Not at all true"/>
        <m/>
      </sharedItems>
    </cacheField>
    <cacheField name="Based on similar farms in the region - Weed Control" numFmtId="0">
      <sharedItems containsBlank="1" count="7">
        <s v="Similar control"/>
        <s v="Rather better control"/>
        <s v="Rather poorer control"/>
        <s v=""/>
        <s v="Better control"/>
        <s v="Poorer control"/>
        <m/>
      </sharedItems>
    </cacheField>
    <cacheField name="Based on similar farms in the region - Disease Control" numFmtId="0">
      <sharedItems containsBlank="1" count="6">
        <s v="Rather better control"/>
        <s v="Better control"/>
        <s v="Similar control"/>
        <s v=""/>
        <s v="Rather poorer control"/>
        <m/>
      </sharedItems>
    </cacheField>
    <cacheField name="Based on similar farms in the region - Pest Control" numFmtId="0">
      <sharedItems containsBlank="1" count="6">
        <s v="Rather better control"/>
        <s v="Better control"/>
        <s v="Similar control"/>
        <s v=""/>
        <s v="Rather poorer control"/>
        <m/>
      </sharedItems>
    </cacheField>
    <cacheField name="Self-evaluation of farm profitability - pesticide cost" numFmtId="0">
      <sharedItems containsBlank="1" count="7">
        <s v="Similar"/>
        <s v="Lower"/>
        <s v="Rather higher"/>
        <s v="Higher"/>
        <s v="Rather lower"/>
        <s v=""/>
        <m/>
      </sharedItems>
    </cacheField>
    <cacheField name="Self-evaluation of farm profitability -  - equipement cost" numFmtId="0">
      <sharedItems containsBlank="1" count="7">
        <s v="Rather higher"/>
        <s v="Rather lower"/>
        <s v="Similar"/>
        <s v="Higher"/>
        <s v=""/>
        <s v="Lower"/>
        <m/>
      </sharedItems>
    </cacheField>
    <cacheField name="Self-evaluation of farm profitability -  - work load" numFmtId="0">
      <sharedItems containsBlank="1" count="7">
        <s v="Rather higher"/>
        <s v="Rather lower"/>
        <s v="Similar"/>
        <s v="Higher"/>
        <s v="Lower"/>
        <s v=""/>
        <m/>
      </sharedItems>
    </cacheField>
    <cacheField name="compared to neighbouring wine-growing farms - my grape yield is" numFmtId="0">
      <sharedItems containsBlank="1" count="7">
        <s v="Rather higher"/>
        <s v="Similar"/>
        <s v="Higher"/>
        <s v="Rather lower"/>
        <m/>
        <s v="Lower"/>
        <s v="" u="1"/>
      </sharedItems>
    </cacheField>
    <cacheField name="Self-evaluation of farm profitability -  - prices achived" numFmtId="0">
      <sharedItems containsBlank="1" count="7">
        <s v="Higher"/>
        <s v="Rather higher"/>
        <s v="Similar"/>
        <s v="Rather lower"/>
        <s v=""/>
        <s v="Lower"/>
        <m/>
      </sharedItems>
    </cacheField>
    <cacheField name="Self-evaluation of farm profitability -  - croping gross margin" numFmtId="0">
      <sharedItems containsBlank="1" count="7">
        <s v="Similar"/>
        <s v="Rather lower"/>
        <s v="Rather higher"/>
        <s v="Higher"/>
        <s v=""/>
        <m/>
        <s v="Lower"/>
      </sharedItems>
    </cacheField>
    <cacheField name="Self-evaluation of farm profitability -  - farm profitability (net income)" numFmtId="0">
      <sharedItems containsBlank="1" count="7">
        <s v="Rather higher"/>
        <s v="Rather lower"/>
        <s v="Lower"/>
        <s v="Similar"/>
        <s v="Higher"/>
        <s v=""/>
        <m/>
      </sharedItems>
    </cacheField>
    <cacheField name="Self-evaluation of farm profitability -  - the overall economic profitability (net income, whole farm)" numFmtId="0">
      <sharedItems containsBlank="1" count="7">
        <s v="Rather higher"/>
        <s v="Similar"/>
        <s v="Rather lower"/>
        <s v="Higher"/>
        <s v=""/>
        <s v="Lower"/>
        <m/>
      </sharedItems>
    </cacheField>
    <cacheField name="Overall, are you satisfied by your current pest management strategy?" numFmtId="0">
      <sharedItems containsBlank="1" count="7">
        <s v="Rather satisfied"/>
        <s v="Very satisfied"/>
        <s v="Intermediate"/>
        <s v=""/>
        <s v="Rather not satisfied"/>
        <s v="Not at all satisfied"/>
        <m/>
      </sharedItems>
    </cacheField>
    <cacheField name="Organic" numFmtId="0">
      <sharedItems count="2">
        <s v="no"/>
        <s v="Yes"/>
      </sharedItems>
    </cacheField>
    <cacheField name="IPM Index" numFmtId="2">
      <sharedItems containsSemiMixedTypes="0" containsString="0" containsNumber="1" minValue="5" maxValue="79.5"/>
    </cacheField>
    <cacheField name="IPM Index Proportion" numFmtId="2">
      <sharedItems containsSemiMixedTypes="0" containsString="0" containsNumber="1" minValue="6.25E-2" maxValue="0.9464285714285714"/>
    </cacheField>
    <cacheField name="Alternative IPM Index" numFmtId="2">
      <sharedItems containsString="0" containsBlank="1" containsNumber="1" minValue="4" maxValue="35.5"/>
    </cacheField>
    <cacheField name="IPM Index R" numFmtId="2">
      <sharedItems containsString="0" containsBlank="1" containsNumber="1" minValue="5" maxValue="39"/>
    </cacheField>
    <cacheField name="IWM" numFmtId="2">
      <sharedItems containsString="0" containsBlank="1" containsNumber="1" minValue="0" maxValue="28"/>
    </cacheField>
    <cacheField name="IWM Proportion" numFmtId="2">
      <sharedItems containsString="0" containsBlank="1" containsNumber="1" minValue="0" maxValue="0.7"/>
    </cacheField>
    <cacheField name="TFI" numFmtId="2">
      <sharedItems containsString="0" containsBlank="1" containsNumber="1" minValue="0" maxValue="37"/>
    </cacheField>
    <cacheField name="TFI WO Natural Insecticides and Sulphur" numFmtId="2">
      <sharedItems containsString="0" containsBlank="1" containsNumber="1" minValue="0" maxValue="23.294117647058819"/>
    </cacheField>
    <cacheField name="TFI-WO Chemicals" numFmtId="2">
      <sharedItems containsString="0" containsBlank="1" containsNumber="1" minValue="0" maxValue="27"/>
    </cacheField>
    <cacheField name="TFI-Herbicide_before" numFmtId="2">
      <sharedItems containsString="0" containsBlank="1" containsNumber="1" minValue="0" maxValue="2.3529411764705883"/>
    </cacheField>
    <cacheField name="TFI-Herbicide_during" numFmtId="2">
      <sharedItems containsString="0" containsBlank="1" containsNumber="1" minValue="0" maxValue="5"/>
    </cacheField>
    <cacheField name="TFI-Herbicide_Total" numFmtId="2">
      <sharedItems containsSemiMixedTypes="0" containsString="0" containsNumber="1" minValue="0" maxValue="5.333333333333333"/>
    </cacheField>
    <cacheField name="TFI-Fungicide_Cupper Based" numFmtId="2">
      <sharedItems containsString="0" containsBlank="1" containsNumber="1" minValue="0" maxValue="14"/>
    </cacheField>
    <cacheField name="TFI-Fungicide_Sulphur Based" numFmtId="2">
      <sharedItems containsString="0" containsBlank="1" containsNumber="1" minValue="0" maxValue="8"/>
    </cacheField>
    <cacheField name="TFI-Fungicides_Other" numFmtId="2">
      <sharedItems containsString="0" containsBlank="1" containsNumber="1" minValue="0" maxValue="15"/>
    </cacheField>
    <cacheField name="TFI-Fungicide_Total" numFmtId="2">
      <sharedItems containsString="0" containsBlank="1" containsNumber="1" minValue="0" maxValue="24"/>
    </cacheField>
    <cacheField name="TFI-Insecticides_Natural Origin" numFmtId="2">
      <sharedItems containsString="0" containsBlank="1" containsNumber="1" minValue="0" maxValue="15"/>
    </cacheField>
    <cacheField name="TFI-Insecticides_Chemical" numFmtId="2">
      <sharedItems containsString="0" containsBlank="1" containsNumber="1" minValue="0" maxValue="16"/>
    </cacheField>
    <cacheField name="TFI-Insecticides_Total" numFmtId="2">
      <sharedItems containsString="0" containsBlank="1" containsNumber="1" minValue="0" maxValue="25"/>
    </cacheField>
    <cacheField name="TFI_nematicides" numFmtId="2">
      <sharedItems containsString="0" containsBlank="1" containsNumber="1" minValue="0" maxValue="1"/>
    </cacheField>
    <cacheField name="TFI_Slugs" numFmtId="2">
      <sharedItems containsString="0" containsBlank="1" containsNumber="1" minValue="0" maxValue="2"/>
    </cacheField>
    <cacheField name="TFI_Growth Regulators" numFmtId="2">
      <sharedItems containsString="0" containsBlank="1" containsNumber="1" minValue="0" maxValue="4.0707964601769913"/>
    </cacheField>
    <cacheField name="TFI - Pesticides_other" numFmtId="2">
      <sharedItems containsString="0" containsBlank="1" containsNumber="1" minValue="0" maxValue="0.70000000000000007"/>
    </cacheField>
    <cacheField name="TFI-Pesticides_Total" numFmtId="2">
      <sharedItems containsString="0" containsBlank="1" containsNumber="1" minValue="0" maxValue="25"/>
    </cacheField>
  </cacheFields>
  <extLst>
    <ext xmlns:x14="http://schemas.microsoft.com/office/spreadsheetml/2009/9/main" uri="{725AE2AE-9491-48be-B2B4-4EB974FC3084}">
      <x14:pivotCacheDefinition pivotCacheId="103826638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x v="0"/>
    <x v="0"/>
    <n v="1"/>
    <d v="2021-12-07T16:52:25"/>
    <s v="43:33"/>
    <x v="0"/>
    <s v="FEUGA"/>
    <m/>
    <x v="0"/>
    <n v="3"/>
    <s v="NO"/>
    <n v="0"/>
    <s v=""/>
    <m/>
    <m/>
    <m/>
    <m/>
    <n v="0"/>
    <s v=""/>
    <n v="0"/>
    <s v=""/>
    <n v="0"/>
    <m/>
    <x v="0"/>
    <n v="25"/>
    <s v=""/>
    <s v=""/>
    <s v="Yes, in IPM + Yes, in Organic"/>
    <s v="Never"/>
    <s v="Sand"/>
    <s v="30 - 60 cm"/>
    <n v="9"/>
    <n v="2"/>
    <x v="0"/>
    <x v="0"/>
    <x v="0"/>
    <x v="0"/>
    <x v="0"/>
    <x v="0"/>
    <x v="0"/>
    <x v="0"/>
    <x v="0"/>
    <x v="0"/>
    <x v="0"/>
    <x v="0"/>
    <x v="0"/>
    <x v="0"/>
    <x v="0"/>
    <x v="0"/>
    <x v="0"/>
    <x v="0"/>
    <x v="0"/>
    <x v="0"/>
    <x v="0"/>
    <x v="0"/>
    <x v="0"/>
    <x v="0"/>
    <x v="0"/>
    <x v="0"/>
    <x v="0"/>
    <x v="0"/>
    <x v="0"/>
    <x v="0"/>
    <x v="0"/>
    <x v="0"/>
    <x v="0"/>
    <x v="0"/>
    <x v="0"/>
    <x v="0"/>
    <x v="0"/>
    <x v="0"/>
    <s v="Rather true"/>
    <s v="Rather true"/>
    <s v="Not really true"/>
    <s v="Never"/>
    <s v="Never"/>
    <s v="Always"/>
    <s v="Never"/>
    <s v="Never"/>
    <s v="Never"/>
    <s v="Always"/>
    <m/>
    <m/>
    <x v="0"/>
    <x v="0"/>
    <x v="0"/>
    <x v="0"/>
    <x v="0"/>
    <x v="0"/>
    <x v="0"/>
    <x v="0"/>
    <x v="0"/>
    <x v="0"/>
    <x v="0"/>
    <x v="0"/>
    <x v="0"/>
    <x v="0"/>
    <x v="0"/>
    <x v="0"/>
    <x v="0"/>
    <x v="0"/>
    <x v="0"/>
    <x v="0"/>
    <x v="0"/>
    <x v="0"/>
    <x v="0"/>
    <x v="0"/>
    <x v="0"/>
    <x v="0"/>
    <x v="0"/>
    <x v="0"/>
    <x v="0"/>
    <x v="0"/>
    <n v="58"/>
    <n v="0.72499999999999998"/>
    <m/>
    <m/>
    <m/>
    <m/>
    <n v="19.899999999999999"/>
    <m/>
    <m/>
    <m/>
    <m/>
    <n v="0"/>
    <n v="0"/>
    <n v="0"/>
    <n v="3.9"/>
    <n v="3.9"/>
    <n v="0"/>
    <n v="16"/>
    <n v="16"/>
    <m/>
    <m/>
    <m/>
    <n v="0"/>
    <n v="16"/>
  </r>
  <r>
    <x v="1"/>
    <x v="0"/>
    <n v="1"/>
    <d v="2021-12-07T17:46:40"/>
    <s v="53:37"/>
    <x v="0"/>
    <s v="FEUGA"/>
    <m/>
    <x v="1"/>
    <n v="1.9"/>
    <s v="NO"/>
    <n v="0"/>
    <s v=""/>
    <m/>
    <m/>
    <m/>
    <m/>
    <n v="0"/>
    <s v=""/>
    <n v="0"/>
    <s v=""/>
    <n v="0"/>
    <m/>
    <x v="0"/>
    <n v="16"/>
    <s v=""/>
    <s v=""/>
    <s v="Yes, in IPM + Yes, in Organic"/>
    <s v="Always"/>
    <s v="Sand"/>
    <s v="30 - 60 cm"/>
    <n v="2"/>
    <n v="0"/>
    <x v="0"/>
    <x v="1"/>
    <x v="1"/>
    <x v="0"/>
    <x v="0"/>
    <x v="1"/>
    <x v="0"/>
    <x v="0"/>
    <x v="1"/>
    <x v="1"/>
    <x v="1"/>
    <x v="1"/>
    <x v="0"/>
    <x v="1"/>
    <x v="1"/>
    <x v="1"/>
    <x v="0"/>
    <x v="0"/>
    <x v="0"/>
    <x v="1"/>
    <x v="0"/>
    <x v="1"/>
    <x v="0"/>
    <x v="1"/>
    <x v="1"/>
    <x v="0"/>
    <x v="0"/>
    <x v="1"/>
    <x v="1"/>
    <x v="1"/>
    <x v="0"/>
    <x v="1"/>
    <x v="0"/>
    <x v="0"/>
    <x v="0"/>
    <x v="0"/>
    <x v="1"/>
    <x v="1"/>
    <s v="Intermediate"/>
    <s v="Fully true"/>
    <s v="Not at all true"/>
    <s v="Never"/>
    <s v="Never"/>
    <s v="Always"/>
    <s v="Always"/>
    <s v="Never"/>
    <s v="Never"/>
    <s v="Always"/>
    <m/>
    <m/>
    <x v="1"/>
    <x v="1"/>
    <x v="1"/>
    <x v="0"/>
    <x v="0"/>
    <x v="1"/>
    <x v="1"/>
    <x v="1"/>
    <x v="1"/>
    <x v="1"/>
    <x v="1"/>
    <x v="0"/>
    <x v="1"/>
    <x v="1"/>
    <x v="1"/>
    <x v="1"/>
    <x v="1"/>
    <x v="0"/>
    <x v="0"/>
    <x v="0"/>
    <x v="0"/>
    <x v="1"/>
    <x v="1"/>
    <x v="0"/>
    <x v="1"/>
    <x v="0"/>
    <x v="1"/>
    <x v="1"/>
    <x v="1"/>
    <x v="0"/>
    <n v="56"/>
    <n v="0.7"/>
    <m/>
    <m/>
    <m/>
    <m/>
    <n v="25.2"/>
    <m/>
    <m/>
    <m/>
    <m/>
    <n v="0.3"/>
    <n v="10"/>
    <n v="0"/>
    <n v="14"/>
    <n v="24"/>
    <n v="0"/>
    <n v="0.9"/>
    <n v="0.9"/>
    <m/>
    <m/>
    <m/>
    <n v="0"/>
    <n v="0.9"/>
  </r>
  <r>
    <x v="2"/>
    <x v="0"/>
    <n v="1"/>
    <d v="2021-12-07T18:26:14"/>
    <s v="30:50"/>
    <x v="0"/>
    <s v="FEUGA"/>
    <m/>
    <x v="2"/>
    <n v="8"/>
    <s v="NO"/>
    <n v="0"/>
    <s v=""/>
    <m/>
    <m/>
    <m/>
    <m/>
    <n v="0"/>
    <s v=""/>
    <n v="0"/>
    <s v=""/>
    <n v="0"/>
    <m/>
    <x v="1"/>
    <n v="17"/>
    <s v=""/>
    <s v=""/>
    <s v="Yes, in IPM"/>
    <s v="Never"/>
    <s v="Sand"/>
    <s v="30 - 60 cm"/>
    <n v="9"/>
    <n v="2"/>
    <x v="0"/>
    <x v="2"/>
    <x v="2"/>
    <x v="0"/>
    <x v="1"/>
    <x v="2"/>
    <x v="1"/>
    <x v="1"/>
    <x v="2"/>
    <x v="2"/>
    <x v="2"/>
    <x v="2"/>
    <x v="0"/>
    <x v="2"/>
    <x v="2"/>
    <x v="2"/>
    <x v="0"/>
    <x v="0"/>
    <x v="1"/>
    <x v="0"/>
    <x v="1"/>
    <x v="2"/>
    <x v="0"/>
    <x v="1"/>
    <x v="1"/>
    <x v="1"/>
    <x v="0"/>
    <x v="0"/>
    <x v="1"/>
    <x v="2"/>
    <x v="0"/>
    <x v="1"/>
    <x v="0"/>
    <x v="0"/>
    <x v="0"/>
    <x v="0"/>
    <x v="0"/>
    <x v="0"/>
    <s v="Rather true"/>
    <s v="Rather true"/>
    <s v="Not at all true"/>
    <s v="Never"/>
    <s v="Never"/>
    <s v="Always"/>
    <s v="Always"/>
    <s v="Never"/>
    <s v="Never"/>
    <s v="Always"/>
    <m/>
    <m/>
    <x v="2"/>
    <x v="2"/>
    <x v="2"/>
    <x v="0"/>
    <x v="0"/>
    <x v="1"/>
    <x v="2"/>
    <x v="2"/>
    <x v="2"/>
    <x v="0"/>
    <x v="2"/>
    <x v="0"/>
    <x v="1"/>
    <x v="1"/>
    <x v="2"/>
    <x v="2"/>
    <x v="2"/>
    <x v="0"/>
    <x v="1"/>
    <x v="1"/>
    <x v="1"/>
    <x v="2"/>
    <x v="2"/>
    <x v="1"/>
    <x v="2"/>
    <x v="1"/>
    <x v="2"/>
    <x v="2"/>
    <x v="0"/>
    <x v="0"/>
    <n v="56"/>
    <n v="0.7"/>
    <m/>
    <m/>
    <m/>
    <m/>
    <n v="12.02"/>
    <m/>
    <m/>
    <m/>
    <m/>
    <n v="0.02"/>
    <n v="0"/>
    <n v="0"/>
    <n v="11"/>
    <n v="11"/>
    <n v="0"/>
    <n v="1"/>
    <n v="1"/>
    <m/>
    <m/>
    <m/>
    <n v="0"/>
    <n v="1"/>
  </r>
  <r>
    <x v="3"/>
    <x v="0"/>
    <n v="1"/>
    <d v="2021-12-08T17:42:49"/>
    <s v="16:07"/>
    <x v="0"/>
    <s v="FEUGA"/>
    <m/>
    <x v="3"/>
    <n v="2"/>
    <s v="NO"/>
    <n v="0"/>
    <s v=""/>
    <m/>
    <m/>
    <m/>
    <m/>
    <n v="0"/>
    <s v=""/>
    <n v="0"/>
    <s v=""/>
    <n v="0"/>
    <m/>
    <x v="0"/>
    <n v="35"/>
    <s v=""/>
    <s v=""/>
    <s v="Yes, in IPM"/>
    <s v="Never"/>
    <s v="Sand"/>
    <s v="30 - 60 cm"/>
    <n v="2"/>
    <n v="0"/>
    <x v="0"/>
    <x v="3"/>
    <x v="3"/>
    <x v="0"/>
    <x v="0"/>
    <x v="0"/>
    <x v="0"/>
    <x v="0"/>
    <x v="1"/>
    <x v="1"/>
    <x v="1"/>
    <x v="1"/>
    <x v="0"/>
    <x v="1"/>
    <x v="1"/>
    <x v="1"/>
    <x v="0"/>
    <x v="0"/>
    <x v="0"/>
    <x v="1"/>
    <x v="0"/>
    <x v="2"/>
    <x v="0"/>
    <x v="1"/>
    <x v="1"/>
    <x v="2"/>
    <x v="0"/>
    <x v="2"/>
    <x v="0"/>
    <x v="1"/>
    <x v="0"/>
    <x v="1"/>
    <x v="0"/>
    <x v="0"/>
    <x v="0"/>
    <x v="0"/>
    <x v="1"/>
    <x v="2"/>
    <s v="Not at all true"/>
    <s v="Intermediate"/>
    <s v="Not really true"/>
    <s v="Never"/>
    <s v="Never"/>
    <s v="Always"/>
    <s v="Always"/>
    <s v="Never"/>
    <s v="Never"/>
    <s v="Always"/>
    <m/>
    <m/>
    <x v="1"/>
    <x v="0"/>
    <x v="3"/>
    <x v="1"/>
    <x v="0"/>
    <x v="0"/>
    <x v="3"/>
    <x v="3"/>
    <x v="1"/>
    <x v="0"/>
    <x v="0"/>
    <x v="0"/>
    <x v="0"/>
    <x v="0"/>
    <x v="3"/>
    <x v="1"/>
    <x v="1"/>
    <x v="0"/>
    <x v="2"/>
    <x v="0"/>
    <x v="0"/>
    <x v="1"/>
    <x v="2"/>
    <x v="1"/>
    <x v="2"/>
    <x v="1"/>
    <x v="0"/>
    <x v="1"/>
    <x v="2"/>
    <x v="0"/>
    <n v="50"/>
    <n v="0.625"/>
    <m/>
    <m/>
    <m/>
    <m/>
    <n v="16.3"/>
    <m/>
    <m/>
    <m/>
    <m/>
    <n v="0.1"/>
    <n v="0"/>
    <n v="0"/>
    <n v="15"/>
    <n v="15"/>
    <n v="0"/>
    <n v="1.2"/>
    <n v="1.2"/>
    <m/>
    <m/>
    <m/>
    <n v="0"/>
    <n v="1.2"/>
  </r>
  <r>
    <x v="4"/>
    <x v="0"/>
    <n v="1"/>
    <d v="2021-12-08T20:36:15"/>
    <s v="24:18"/>
    <x v="0"/>
    <s v="FEUGA"/>
    <m/>
    <x v="4"/>
    <n v="1"/>
    <s v="NO"/>
    <n v="0"/>
    <s v=""/>
    <m/>
    <m/>
    <m/>
    <m/>
    <n v="0"/>
    <s v=""/>
    <n v="0"/>
    <s v=""/>
    <n v="0"/>
    <m/>
    <x v="1"/>
    <n v="30"/>
    <s v=""/>
    <s v=""/>
    <s v="Yes, in IPM"/>
    <s v="Never"/>
    <s v="Clay loam"/>
    <s v="60 - 90 cm"/>
    <n v="2"/>
    <n v="0"/>
    <x v="0"/>
    <x v="1"/>
    <x v="3"/>
    <x v="1"/>
    <x v="0"/>
    <x v="0"/>
    <x v="2"/>
    <x v="0"/>
    <x v="1"/>
    <x v="1"/>
    <x v="1"/>
    <x v="1"/>
    <x v="0"/>
    <x v="1"/>
    <x v="1"/>
    <x v="1"/>
    <x v="0"/>
    <x v="1"/>
    <x v="0"/>
    <x v="1"/>
    <x v="1"/>
    <x v="2"/>
    <x v="0"/>
    <x v="1"/>
    <x v="1"/>
    <x v="2"/>
    <x v="0"/>
    <x v="1"/>
    <x v="2"/>
    <x v="2"/>
    <x v="0"/>
    <x v="0"/>
    <x v="0"/>
    <x v="0"/>
    <x v="0"/>
    <x v="0"/>
    <x v="0"/>
    <x v="2"/>
    <s v="Not really true"/>
    <s v="Intermediate"/>
    <s v="Fully true"/>
    <s v="Never"/>
    <s v="Never"/>
    <s v="Always"/>
    <s v="Always"/>
    <s v="Never"/>
    <s v="Never"/>
    <s v="Always"/>
    <m/>
    <m/>
    <x v="2"/>
    <x v="3"/>
    <x v="0"/>
    <x v="0"/>
    <x v="0"/>
    <x v="1"/>
    <x v="2"/>
    <x v="1"/>
    <x v="2"/>
    <x v="1"/>
    <x v="3"/>
    <x v="0"/>
    <x v="1"/>
    <x v="1"/>
    <x v="4"/>
    <x v="0"/>
    <x v="0"/>
    <x v="1"/>
    <x v="0"/>
    <x v="0"/>
    <x v="2"/>
    <x v="2"/>
    <x v="0"/>
    <x v="0"/>
    <x v="1"/>
    <x v="2"/>
    <x v="0"/>
    <x v="0"/>
    <x v="2"/>
    <x v="0"/>
    <n v="59.666666666666664"/>
    <n v="0.74583333333333335"/>
    <m/>
    <m/>
    <m/>
    <m/>
    <n v="12.477777777777778"/>
    <m/>
    <m/>
    <m/>
    <m/>
    <n v="0.2"/>
    <n v="0"/>
    <n v="0"/>
    <n v="10.833333333333334"/>
    <n v="10.833333333333334"/>
    <n v="0"/>
    <n v="1.4444444444444444"/>
    <n v="1.4444444444444444"/>
    <m/>
    <m/>
    <m/>
    <n v="0"/>
    <n v="1.4444444444444444"/>
  </r>
  <r>
    <x v="5"/>
    <x v="0"/>
    <n v="1"/>
    <d v="2021-12-08T20:51:49"/>
    <s v="15:06"/>
    <x v="0"/>
    <s v="FEUGA"/>
    <m/>
    <x v="5"/>
    <n v="1"/>
    <s v="NO"/>
    <n v="0"/>
    <n v="0"/>
    <m/>
    <m/>
    <m/>
    <m/>
    <n v="0"/>
    <n v="0"/>
    <n v="0"/>
    <n v="0"/>
    <n v="0"/>
    <m/>
    <x v="0"/>
    <n v="7"/>
    <s v=""/>
    <s v=""/>
    <s v="None"/>
    <s v="Never"/>
    <s v="Clay loam"/>
    <s v="60 - 90 cm"/>
    <n v="2"/>
    <n v="0"/>
    <x v="1"/>
    <x v="1"/>
    <x v="1"/>
    <x v="1"/>
    <x v="0"/>
    <x v="0"/>
    <x v="0"/>
    <x v="0"/>
    <x v="1"/>
    <x v="1"/>
    <x v="1"/>
    <x v="1"/>
    <x v="0"/>
    <x v="1"/>
    <x v="1"/>
    <x v="1"/>
    <x v="0"/>
    <x v="0"/>
    <x v="2"/>
    <x v="2"/>
    <x v="1"/>
    <x v="2"/>
    <x v="0"/>
    <x v="1"/>
    <x v="1"/>
    <x v="1"/>
    <x v="0"/>
    <x v="3"/>
    <x v="1"/>
    <x v="0"/>
    <x v="0"/>
    <x v="1"/>
    <x v="0"/>
    <x v="0"/>
    <x v="0"/>
    <x v="0"/>
    <x v="1"/>
    <x v="2"/>
    <s v="Intermediate"/>
    <s v="Rather true"/>
    <s v="Not at all true"/>
    <s v="Never"/>
    <s v="Never"/>
    <s v="Always"/>
    <s v="Always"/>
    <s v="Never"/>
    <s v="Never"/>
    <s v="Always"/>
    <m/>
    <m/>
    <x v="0"/>
    <x v="2"/>
    <x v="2"/>
    <x v="0"/>
    <x v="0"/>
    <x v="2"/>
    <x v="3"/>
    <x v="2"/>
    <x v="2"/>
    <x v="1"/>
    <x v="1"/>
    <x v="0"/>
    <x v="1"/>
    <x v="2"/>
    <x v="1"/>
    <x v="2"/>
    <x v="2"/>
    <x v="0"/>
    <x v="2"/>
    <x v="2"/>
    <x v="2"/>
    <x v="0"/>
    <x v="2"/>
    <x v="1"/>
    <x v="1"/>
    <x v="2"/>
    <x v="3"/>
    <x v="0"/>
    <x v="2"/>
    <x v="0"/>
    <n v="58"/>
    <n v="0.72499999999999998"/>
    <m/>
    <m/>
    <m/>
    <m/>
    <n v="17.2"/>
    <m/>
    <m/>
    <m/>
    <m/>
    <n v="0.2"/>
    <n v="0"/>
    <n v="0"/>
    <n v="15"/>
    <n v="15"/>
    <n v="0"/>
    <n v="2"/>
    <n v="2"/>
    <m/>
    <m/>
    <m/>
    <n v="0"/>
    <n v="2"/>
  </r>
  <r>
    <x v="6"/>
    <x v="0"/>
    <n v="1"/>
    <d v="2021-12-10T11:44:11"/>
    <s v="24:06"/>
    <x v="0"/>
    <s v="FEUGA"/>
    <m/>
    <x v="6"/>
    <n v="8"/>
    <s v="NO"/>
    <n v="0"/>
    <s v=""/>
    <m/>
    <m/>
    <m/>
    <m/>
    <n v="0"/>
    <s v=""/>
    <n v="0"/>
    <s v=""/>
    <n v="0"/>
    <m/>
    <x v="0"/>
    <n v="11"/>
    <s v=""/>
    <s v=""/>
    <s v="Yes, in IPM"/>
    <s v="Never"/>
    <s v="Sand + Silt"/>
    <s v="60 - 90 cm"/>
    <n v="2"/>
    <n v="0"/>
    <x v="1"/>
    <x v="0"/>
    <x v="1"/>
    <x v="0"/>
    <x v="2"/>
    <x v="3"/>
    <x v="3"/>
    <x v="2"/>
    <x v="0"/>
    <x v="0"/>
    <x v="0"/>
    <x v="3"/>
    <x v="0"/>
    <x v="3"/>
    <x v="0"/>
    <x v="1"/>
    <x v="0"/>
    <x v="0"/>
    <x v="0"/>
    <x v="1"/>
    <x v="0"/>
    <x v="1"/>
    <x v="0"/>
    <x v="0"/>
    <x v="2"/>
    <x v="3"/>
    <x v="1"/>
    <x v="4"/>
    <x v="1"/>
    <x v="2"/>
    <x v="0"/>
    <x v="2"/>
    <x v="0"/>
    <x v="0"/>
    <x v="0"/>
    <x v="0"/>
    <x v="2"/>
    <x v="1"/>
    <s v="Rather true"/>
    <s v="Fully true"/>
    <s v="Not at all true"/>
    <s v="Never"/>
    <s v="Never"/>
    <s v="Always"/>
    <s v="Always"/>
    <s v="Never"/>
    <s v="Never"/>
    <s v="Always"/>
    <m/>
    <m/>
    <x v="2"/>
    <x v="0"/>
    <x v="0"/>
    <x v="0"/>
    <x v="0"/>
    <x v="1"/>
    <x v="0"/>
    <x v="0"/>
    <x v="2"/>
    <x v="2"/>
    <x v="0"/>
    <x v="0"/>
    <x v="1"/>
    <x v="1"/>
    <x v="4"/>
    <x v="1"/>
    <x v="0"/>
    <x v="1"/>
    <x v="0"/>
    <x v="1"/>
    <x v="0"/>
    <x v="1"/>
    <x v="0"/>
    <x v="1"/>
    <x v="1"/>
    <x v="2"/>
    <x v="0"/>
    <x v="1"/>
    <x v="2"/>
    <x v="0"/>
    <n v="66"/>
    <n v="0.82499999999999996"/>
    <m/>
    <m/>
    <m/>
    <m/>
    <n v="14.1"/>
    <m/>
    <m/>
    <m/>
    <m/>
    <n v="0.1"/>
    <n v="0"/>
    <n v="0"/>
    <n v="14"/>
    <n v="14"/>
    <n v="0"/>
    <n v="0"/>
    <n v="0"/>
    <m/>
    <m/>
    <m/>
    <n v="0"/>
    <n v="0"/>
  </r>
  <r>
    <x v="7"/>
    <x v="0"/>
    <n v="1"/>
    <d v="2021-12-13T08:28:10"/>
    <s v="01:12:18"/>
    <x v="0"/>
    <s v="FEUGA"/>
    <m/>
    <x v="7"/>
    <n v="0.14000000000000001"/>
    <s v="NO"/>
    <s v=""/>
    <s v="NO"/>
    <m/>
    <m/>
    <m/>
    <m/>
    <s v=""/>
    <s v="NO"/>
    <s v=""/>
    <s v="NO"/>
    <s v=""/>
    <s v="No"/>
    <x v="0"/>
    <n v="25"/>
    <s v="other quality label"/>
    <s v="Acogido D.O Ribeiro"/>
    <s v="Yes, in IPM"/>
    <s v="Never"/>
    <s v="Sand"/>
    <s v="30 - 60 cm"/>
    <n v="0"/>
    <n v="0"/>
    <x v="0"/>
    <x v="1"/>
    <x v="1"/>
    <x v="0"/>
    <x v="0"/>
    <x v="1"/>
    <x v="2"/>
    <x v="2"/>
    <x v="1"/>
    <x v="1"/>
    <x v="1"/>
    <x v="1"/>
    <x v="0"/>
    <x v="1"/>
    <x v="1"/>
    <x v="1"/>
    <x v="0"/>
    <x v="2"/>
    <x v="3"/>
    <x v="3"/>
    <x v="2"/>
    <x v="2"/>
    <x v="0"/>
    <x v="0"/>
    <x v="0"/>
    <x v="1"/>
    <x v="1"/>
    <x v="2"/>
    <x v="1"/>
    <x v="0"/>
    <x v="1"/>
    <x v="2"/>
    <x v="1"/>
    <x v="0"/>
    <x v="0"/>
    <x v="0"/>
    <x v="2"/>
    <x v="0"/>
    <s v="Fully true"/>
    <s v="Not at all true"/>
    <s v="Not at all true"/>
    <s v="Always"/>
    <s v="Never"/>
    <s v="Never"/>
    <s v="Never"/>
    <s v="Sometimes"/>
    <s v="Never"/>
    <s v="Never"/>
    <m/>
    <m/>
    <x v="2"/>
    <x v="0"/>
    <x v="0"/>
    <x v="0"/>
    <x v="0"/>
    <x v="1"/>
    <x v="3"/>
    <x v="1"/>
    <x v="2"/>
    <x v="0"/>
    <x v="0"/>
    <x v="0"/>
    <x v="1"/>
    <x v="1"/>
    <x v="3"/>
    <x v="0"/>
    <x v="0"/>
    <x v="0"/>
    <x v="1"/>
    <x v="0"/>
    <x v="2"/>
    <x v="2"/>
    <x v="3"/>
    <x v="2"/>
    <x v="2"/>
    <x v="0"/>
    <x v="4"/>
    <x v="0"/>
    <x v="0"/>
    <x v="0"/>
    <n v="61"/>
    <n v="0.76249999999999996"/>
    <m/>
    <m/>
    <m/>
    <m/>
    <n v="12.4"/>
    <m/>
    <m/>
    <m/>
    <m/>
    <n v="0.4"/>
    <n v="0"/>
    <n v="2"/>
    <n v="10"/>
    <n v="12"/>
    <n v="0"/>
    <n v="0"/>
    <n v="0"/>
    <m/>
    <m/>
    <m/>
    <n v="0"/>
    <n v="0"/>
  </r>
  <r>
    <x v="8"/>
    <x v="0"/>
    <n v="1"/>
    <d v="2021-12-13T08:59:03"/>
    <s v="29:47"/>
    <x v="0"/>
    <s v="FEUGA"/>
    <m/>
    <x v="8"/>
    <n v="0.19"/>
    <s v="NO"/>
    <s v=""/>
    <s v="NO"/>
    <m/>
    <m/>
    <m/>
    <m/>
    <s v=""/>
    <s v="NO"/>
    <s v=""/>
    <s v="NO"/>
    <s v=""/>
    <s v="No"/>
    <x v="0"/>
    <n v="25"/>
    <s v="other quality label"/>
    <s v="Acogido DO Ribeiro"/>
    <s v="Yes, in IPM"/>
    <s v="Never"/>
    <s v="Sand"/>
    <s v="30 - 60 cm"/>
    <n v="0"/>
    <n v="0"/>
    <x v="0"/>
    <x v="0"/>
    <x v="1"/>
    <x v="1"/>
    <x v="0"/>
    <x v="0"/>
    <x v="2"/>
    <x v="2"/>
    <x v="0"/>
    <x v="1"/>
    <x v="1"/>
    <x v="1"/>
    <x v="0"/>
    <x v="1"/>
    <x v="1"/>
    <x v="1"/>
    <x v="0"/>
    <x v="2"/>
    <x v="3"/>
    <x v="3"/>
    <x v="2"/>
    <x v="2"/>
    <x v="0"/>
    <x v="0"/>
    <x v="0"/>
    <x v="1"/>
    <x v="1"/>
    <x v="2"/>
    <x v="1"/>
    <x v="0"/>
    <x v="1"/>
    <x v="2"/>
    <x v="1"/>
    <x v="0"/>
    <x v="0"/>
    <x v="0"/>
    <x v="2"/>
    <x v="0"/>
    <s v="Fully true"/>
    <s v="Not at all true"/>
    <s v="Not at all true"/>
    <s v="Always"/>
    <s v="Never"/>
    <s v="Never"/>
    <s v="Never"/>
    <s v="Sometimes"/>
    <s v="Never"/>
    <s v="Never"/>
    <m/>
    <m/>
    <x v="2"/>
    <x v="0"/>
    <x v="0"/>
    <x v="0"/>
    <x v="0"/>
    <x v="1"/>
    <x v="3"/>
    <x v="1"/>
    <x v="2"/>
    <x v="3"/>
    <x v="0"/>
    <x v="0"/>
    <x v="0"/>
    <x v="1"/>
    <x v="3"/>
    <x v="0"/>
    <x v="0"/>
    <x v="0"/>
    <x v="1"/>
    <x v="0"/>
    <x v="2"/>
    <x v="2"/>
    <x v="3"/>
    <x v="2"/>
    <x v="2"/>
    <x v="2"/>
    <x v="3"/>
    <x v="0"/>
    <x v="0"/>
    <x v="0"/>
    <n v="59"/>
    <n v="0.73750000000000004"/>
    <m/>
    <m/>
    <m/>
    <m/>
    <n v="12.4"/>
    <m/>
    <m/>
    <m/>
    <m/>
    <n v="0.4"/>
    <n v="0"/>
    <n v="2"/>
    <n v="10"/>
    <n v="12"/>
    <n v="0"/>
    <n v="0"/>
    <n v="0"/>
    <m/>
    <m/>
    <m/>
    <n v="0"/>
    <n v="0"/>
  </r>
  <r>
    <x v="9"/>
    <x v="0"/>
    <n v="1"/>
    <d v="2021-12-13T11:14:21"/>
    <s v="32:37"/>
    <x v="0"/>
    <s v="FEUGA"/>
    <m/>
    <x v="9"/>
    <n v="1.4"/>
    <s v="NO"/>
    <s v=""/>
    <s v="NO"/>
    <m/>
    <m/>
    <m/>
    <m/>
    <s v=""/>
    <s v="NO"/>
    <s v=""/>
    <s v="NO"/>
    <s v=""/>
    <s v="No"/>
    <x v="0"/>
    <n v="30"/>
    <s v="other quality label"/>
    <s v="DO Ribeiro"/>
    <s v="Yes, in IPM"/>
    <s v="Never"/>
    <s v="Sandy loam"/>
    <s v="30 - 60 cm"/>
    <n v="1"/>
    <s v=""/>
    <x v="0"/>
    <x v="1"/>
    <x v="2"/>
    <x v="0"/>
    <x v="3"/>
    <x v="3"/>
    <x v="3"/>
    <x v="3"/>
    <x v="3"/>
    <x v="0"/>
    <x v="3"/>
    <x v="4"/>
    <x v="0"/>
    <x v="0"/>
    <x v="1"/>
    <x v="0"/>
    <x v="0"/>
    <x v="1"/>
    <x v="2"/>
    <x v="4"/>
    <x v="1"/>
    <x v="2"/>
    <x v="0"/>
    <x v="1"/>
    <x v="1"/>
    <x v="4"/>
    <x v="1"/>
    <x v="1"/>
    <x v="2"/>
    <x v="1"/>
    <x v="0"/>
    <x v="1"/>
    <x v="0"/>
    <x v="0"/>
    <x v="0"/>
    <x v="0"/>
    <x v="0"/>
    <x v="1"/>
    <s v="Not at all true"/>
    <s v="Not at all true"/>
    <s v="Not at all true"/>
    <s v="Always"/>
    <s v="Never"/>
    <s v="Never"/>
    <s v="Never"/>
    <s v="Always"/>
    <s v="Never"/>
    <s v="Never"/>
    <m/>
    <m/>
    <x v="1"/>
    <x v="1"/>
    <x v="2"/>
    <x v="0"/>
    <x v="0"/>
    <x v="2"/>
    <x v="2"/>
    <x v="3"/>
    <x v="1"/>
    <x v="3"/>
    <x v="0"/>
    <x v="0"/>
    <x v="1"/>
    <x v="1"/>
    <x v="3"/>
    <x v="1"/>
    <x v="1"/>
    <x v="0"/>
    <x v="0"/>
    <x v="0"/>
    <x v="2"/>
    <x v="3"/>
    <x v="0"/>
    <x v="2"/>
    <x v="1"/>
    <x v="0"/>
    <x v="0"/>
    <x v="0"/>
    <x v="0"/>
    <x v="0"/>
    <n v="49"/>
    <n v="0.61250000000000004"/>
    <m/>
    <m/>
    <m/>
    <m/>
    <n v="17"/>
    <m/>
    <m/>
    <m/>
    <m/>
    <n v="0"/>
    <n v="14"/>
    <n v="1"/>
    <n v="0"/>
    <n v="15"/>
    <n v="0"/>
    <n v="2"/>
    <n v="2"/>
    <m/>
    <m/>
    <m/>
    <n v="0"/>
    <n v="2"/>
  </r>
  <r>
    <x v="10"/>
    <x v="0"/>
    <n v="1"/>
    <d v="2021-12-21T15:53:14"/>
    <s v="28:18"/>
    <x v="0"/>
    <s v="FEUGA"/>
    <m/>
    <x v="10"/>
    <n v="2.94"/>
    <s v="NO"/>
    <n v="0"/>
    <s v="NO"/>
    <m/>
    <m/>
    <m/>
    <m/>
    <n v="0"/>
    <n v="0"/>
    <n v="0"/>
    <n v="0"/>
    <n v="0"/>
    <m/>
    <x v="1"/>
    <n v="3"/>
    <s v=""/>
    <s v=""/>
    <s v="Yes, in IPM + Yes, in Organic"/>
    <s v="Never"/>
    <s v="Sand"/>
    <s v="30 - 60 cm"/>
    <n v="5"/>
    <n v="0"/>
    <x v="0"/>
    <x v="2"/>
    <x v="4"/>
    <x v="0"/>
    <x v="3"/>
    <x v="0"/>
    <x v="0"/>
    <x v="0"/>
    <x v="1"/>
    <x v="1"/>
    <x v="1"/>
    <x v="1"/>
    <x v="0"/>
    <x v="1"/>
    <x v="1"/>
    <x v="1"/>
    <x v="0"/>
    <x v="0"/>
    <x v="0"/>
    <x v="2"/>
    <x v="3"/>
    <x v="2"/>
    <x v="0"/>
    <x v="2"/>
    <x v="0"/>
    <x v="0"/>
    <x v="0"/>
    <x v="3"/>
    <x v="2"/>
    <x v="1"/>
    <x v="0"/>
    <x v="0"/>
    <x v="1"/>
    <x v="0"/>
    <x v="0"/>
    <x v="0"/>
    <x v="1"/>
    <x v="0"/>
    <s v="Fully true"/>
    <s v="Not at all true"/>
    <s v="Intermediate"/>
    <s v="Never"/>
    <s v="Never"/>
    <s v="Always"/>
    <s v="Never"/>
    <s v="Never"/>
    <s v="Never"/>
    <s v="Always"/>
    <m/>
    <m/>
    <x v="0"/>
    <x v="2"/>
    <x v="3"/>
    <x v="0"/>
    <x v="0"/>
    <x v="1"/>
    <x v="1"/>
    <x v="1"/>
    <x v="2"/>
    <x v="1"/>
    <x v="4"/>
    <x v="0"/>
    <x v="1"/>
    <x v="1"/>
    <x v="4"/>
    <x v="1"/>
    <x v="1"/>
    <x v="1"/>
    <x v="0"/>
    <x v="0"/>
    <x v="0"/>
    <x v="0"/>
    <x v="1"/>
    <x v="0"/>
    <x v="3"/>
    <x v="1"/>
    <x v="0"/>
    <x v="0"/>
    <x v="0"/>
    <x v="0"/>
    <n v="69"/>
    <n v="0.86250000000000004"/>
    <m/>
    <m/>
    <m/>
    <m/>
    <n v="10.780000000000001"/>
    <m/>
    <m/>
    <m/>
    <m/>
    <n v="0"/>
    <n v="0"/>
    <n v="0"/>
    <n v="9.8000000000000007"/>
    <n v="9.8000000000000007"/>
    <n v="0"/>
    <n v="0.98"/>
    <n v="0.98"/>
    <m/>
    <m/>
    <m/>
    <n v="0"/>
    <n v="0.98"/>
  </r>
  <r>
    <x v="11"/>
    <x v="0"/>
    <n v="1"/>
    <d v="2022-01-03T08:08:15"/>
    <s v="47:01"/>
    <x v="0"/>
    <s v="FEUGA"/>
    <m/>
    <x v="11"/>
    <n v="3"/>
    <s v="NO"/>
    <s v=""/>
    <s v="NO"/>
    <m/>
    <m/>
    <m/>
    <m/>
    <s v=""/>
    <s v="NO"/>
    <s v=""/>
    <s v="NO"/>
    <s v=""/>
    <s v="No"/>
    <x v="0"/>
    <n v="6"/>
    <s v="other quality label"/>
    <s v="DO Ribeiro"/>
    <s v="None"/>
    <s v="Always"/>
    <s v="Sandy loam"/>
    <s v="60 - 90 cm"/>
    <n v="40"/>
    <n v="10"/>
    <x v="0"/>
    <x v="2"/>
    <x v="2"/>
    <x v="1"/>
    <x v="3"/>
    <x v="3"/>
    <x v="2"/>
    <x v="2"/>
    <x v="0"/>
    <x v="0"/>
    <x v="0"/>
    <x v="0"/>
    <x v="0"/>
    <x v="0"/>
    <x v="0"/>
    <x v="0"/>
    <x v="0"/>
    <x v="1"/>
    <x v="2"/>
    <x v="0"/>
    <x v="1"/>
    <x v="2"/>
    <x v="0"/>
    <x v="1"/>
    <x v="1"/>
    <x v="3"/>
    <x v="1"/>
    <x v="2"/>
    <x v="0"/>
    <x v="2"/>
    <x v="0"/>
    <x v="0"/>
    <x v="1"/>
    <x v="0"/>
    <x v="0"/>
    <x v="0"/>
    <x v="0"/>
    <x v="0"/>
    <s v="Not really true"/>
    <s v="Not really true"/>
    <s v="Rather true"/>
    <s v="Always"/>
    <s v="Never"/>
    <s v="Never"/>
    <s v="Never"/>
    <s v="Always"/>
    <s v="Never"/>
    <s v="Never"/>
    <m/>
    <m/>
    <x v="0"/>
    <x v="1"/>
    <x v="3"/>
    <x v="2"/>
    <x v="0"/>
    <x v="0"/>
    <x v="2"/>
    <x v="0"/>
    <x v="0"/>
    <x v="0"/>
    <x v="0"/>
    <x v="0"/>
    <x v="0"/>
    <x v="3"/>
    <x v="4"/>
    <x v="1"/>
    <x v="3"/>
    <x v="0"/>
    <x v="2"/>
    <x v="2"/>
    <x v="2"/>
    <x v="2"/>
    <x v="1"/>
    <x v="1"/>
    <x v="1"/>
    <x v="2"/>
    <x v="0"/>
    <x v="1"/>
    <x v="2"/>
    <x v="0"/>
    <n v="45"/>
    <n v="0.5625"/>
    <m/>
    <m/>
    <m/>
    <m/>
    <n v="10.1"/>
    <m/>
    <m/>
    <m/>
    <m/>
    <n v="1"/>
    <n v="9.1"/>
    <n v="0"/>
    <n v="0"/>
    <n v="9.1"/>
    <n v="0"/>
    <n v="0"/>
    <n v="0"/>
    <m/>
    <m/>
    <m/>
    <n v="0"/>
    <n v="0"/>
  </r>
  <r>
    <x v="12"/>
    <x v="0"/>
    <n v="1"/>
    <d v="2022-01-27T12:03:11"/>
    <s v="01:47:18"/>
    <x v="1"/>
    <s v="CONSULAI"/>
    <m/>
    <x v="12"/>
    <n v="52"/>
    <s v="NO"/>
    <n v="416"/>
    <s v="NO"/>
    <m/>
    <m/>
    <m/>
    <m/>
    <n v="409"/>
    <s v="NO"/>
    <n v="22"/>
    <s v="YES"/>
    <n v="0"/>
    <m/>
    <x v="1"/>
    <n v="3"/>
    <s v="other quality label"/>
    <s v="PRODI (Integrated production)"/>
    <s v="Yes, in IPM"/>
    <s v="Sometimes"/>
    <s v="Clay loam"/>
    <s v="30 - 60 cm"/>
    <n v="2"/>
    <n v="10"/>
    <x v="1"/>
    <x v="3"/>
    <x v="0"/>
    <x v="2"/>
    <x v="0"/>
    <x v="1"/>
    <x v="0"/>
    <x v="0"/>
    <x v="1"/>
    <x v="1"/>
    <x v="1"/>
    <x v="1"/>
    <x v="0"/>
    <x v="4"/>
    <x v="1"/>
    <x v="1"/>
    <x v="0"/>
    <x v="0"/>
    <x v="0"/>
    <x v="1"/>
    <x v="3"/>
    <x v="2"/>
    <x v="0"/>
    <x v="1"/>
    <x v="2"/>
    <x v="2"/>
    <x v="0"/>
    <x v="2"/>
    <x v="3"/>
    <x v="2"/>
    <x v="0"/>
    <x v="2"/>
    <x v="0"/>
    <x v="0"/>
    <x v="0"/>
    <x v="0"/>
    <x v="1"/>
    <x v="1"/>
    <s v="Not really true"/>
    <s v="Not really true"/>
    <s v="Rather true"/>
    <s v="Never"/>
    <s v="Never"/>
    <s v="Always"/>
    <s v="Never"/>
    <s v="Never"/>
    <s v="Never"/>
    <s v="Always"/>
    <m/>
    <m/>
    <x v="2"/>
    <x v="2"/>
    <x v="4"/>
    <x v="0"/>
    <x v="0"/>
    <x v="1"/>
    <x v="1"/>
    <x v="2"/>
    <x v="2"/>
    <x v="1"/>
    <x v="1"/>
    <x v="0"/>
    <x v="1"/>
    <x v="1"/>
    <x v="3"/>
    <x v="1"/>
    <x v="1"/>
    <x v="2"/>
    <x v="1"/>
    <x v="1"/>
    <x v="1"/>
    <x v="3"/>
    <x v="0"/>
    <x v="2"/>
    <x v="2"/>
    <x v="3"/>
    <x v="4"/>
    <x v="3"/>
    <x v="1"/>
    <x v="0"/>
    <n v="66"/>
    <n v="0.82499999999999996"/>
    <m/>
    <m/>
    <m/>
    <m/>
    <n v="4.0750000000000002"/>
    <m/>
    <m/>
    <m/>
    <m/>
    <n v="7.4999999999999997E-2"/>
    <n v="0"/>
    <n v="0"/>
    <n v="3.2"/>
    <n v="3.2"/>
    <n v="0"/>
    <n v="0.8"/>
    <n v="0.8"/>
    <m/>
    <m/>
    <m/>
    <n v="0"/>
    <n v="0.8"/>
  </r>
  <r>
    <x v="13"/>
    <x v="0"/>
    <n v="1"/>
    <d v="2022-02-16T12:01:13"/>
    <s v="31:59"/>
    <x v="1"/>
    <s v="CONSULAI"/>
    <m/>
    <x v="13"/>
    <n v="62"/>
    <s v="Yes"/>
    <n v="9"/>
    <s v="Yes"/>
    <m/>
    <m/>
    <m/>
    <m/>
    <n v="0"/>
    <s v="NO"/>
    <n v="0"/>
    <s v="NO"/>
    <n v="0"/>
    <s v="No"/>
    <x v="1"/>
    <n v="4"/>
    <s v="organic farming + other quality label"/>
    <s v="Plano de Sustentabilidade dos Vinhos do Alentejo"/>
    <s v="None"/>
    <s v="Sometimes"/>
    <s v="Clay"/>
    <s v="60 - 90 cm"/>
    <n v="0"/>
    <n v="0"/>
    <x v="0"/>
    <x v="0"/>
    <x v="4"/>
    <x v="0"/>
    <x v="2"/>
    <x v="3"/>
    <x v="0"/>
    <x v="2"/>
    <x v="0"/>
    <x v="1"/>
    <x v="1"/>
    <x v="1"/>
    <x v="0"/>
    <x v="3"/>
    <x v="1"/>
    <x v="1"/>
    <x v="0"/>
    <x v="0"/>
    <x v="4"/>
    <x v="4"/>
    <x v="0"/>
    <x v="3"/>
    <x v="0"/>
    <x v="1"/>
    <x v="0"/>
    <x v="4"/>
    <x v="0"/>
    <x v="1"/>
    <x v="4"/>
    <x v="3"/>
    <x v="0"/>
    <x v="1"/>
    <x v="0"/>
    <x v="0"/>
    <x v="0"/>
    <x v="0"/>
    <x v="1"/>
    <x v="2"/>
    <s v="Not really true"/>
    <s v="Not at all true"/>
    <s v="Rather true"/>
    <s v="Never"/>
    <s v="Never"/>
    <s v="Never"/>
    <s v="Never"/>
    <s v="Never"/>
    <s v="Never"/>
    <s v="Always"/>
    <m/>
    <m/>
    <x v="2"/>
    <x v="2"/>
    <x v="2"/>
    <x v="0"/>
    <x v="0"/>
    <x v="3"/>
    <x v="0"/>
    <x v="0"/>
    <x v="2"/>
    <x v="1"/>
    <x v="1"/>
    <x v="1"/>
    <x v="1"/>
    <x v="1"/>
    <x v="0"/>
    <x v="0"/>
    <x v="0"/>
    <x v="2"/>
    <x v="1"/>
    <x v="0"/>
    <x v="3"/>
    <x v="3"/>
    <x v="4"/>
    <x v="2"/>
    <x v="0"/>
    <x v="2"/>
    <x v="4"/>
    <x v="3"/>
    <x v="0"/>
    <x v="1"/>
    <n v="66.333333333333329"/>
    <n v="0.82916666666666661"/>
    <m/>
    <m/>
    <m/>
    <m/>
    <n v="0"/>
    <m/>
    <m/>
    <m/>
    <m/>
    <n v="0"/>
    <n v="0"/>
    <n v="0"/>
    <n v="0"/>
    <n v="0"/>
    <n v="0"/>
    <n v="0"/>
    <n v="0"/>
    <m/>
    <m/>
    <m/>
    <n v="0"/>
    <n v="0"/>
  </r>
  <r>
    <x v="14"/>
    <x v="0"/>
    <n v="1"/>
    <d v="2022-02-16T12:28:51"/>
    <s v="58:26"/>
    <x v="1"/>
    <s v="CONSULAI"/>
    <m/>
    <x v="14"/>
    <n v="61"/>
    <s v="NO"/>
    <n v="0"/>
    <s v=""/>
    <m/>
    <m/>
    <m/>
    <m/>
    <n v="0"/>
    <s v=""/>
    <n v="0"/>
    <s v=""/>
    <n v="0"/>
    <m/>
    <x v="1"/>
    <n v="50"/>
    <s v="other environmental label"/>
    <s v="Produção Sustentável - Vinhos do Alentejo"/>
    <s v="Yes, in IPM"/>
    <s v="Never"/>
    <s v="Clay loam"/>
    <s v="60 - 90 cm"/>
    <n v="0"/>
    <n v="0"/>
    <x v="0"/>
    <x v="3"/>
    <x v="3"/>
    <x v="0"/>
    <x v="1"/>
    <x v="3"/>
    <x v="0"/>
    <x v="0"/>
    <x v="1"/>
    <x v="1"/>
    <x v="1"/>
    <x v="1"/>
    <x v="0"/>
    <x v="0"/>
    <x v="1"/>
    <x v="1"/>
    <x v="0"/>
    <x v="0"/>
    <x v="0"/>
    <x v="1"/>
    <x v="0"/>
    <x v="1"/>
    <x v="0"/>
    <x v="1"/>
    <x v="3"/>
    <x v="3"/>
    <x v="0"/>
    <x v="1"/>
    <x v="2"/>
    <x v="1"/>
    <x v="0"/>
    <x v="1"/>
    <x v="0"/>
    <x v="0"/>
    <x v="0"/>
    <x v="0"/>
    <x v="1"/>
    <x v="2"/>
    <s v="Not at all true"/>
    <s v="Not at all true"/>
    <s v="Not at all true"/>
    <s v="Never"/>
    <s v="Never"/>
    <s v="Never"/>
    <s v="Never"/>
    <s v="Always"/>
    <s v="Never"/>
    <s v="Never"/>
    <m/>
    <m/>
    <x v="2"/>
    <x v="2"/>
    <x v="5"/>
    <x v="0"/>
    <x v="0"/>
    <x v="3"/>
    <x v="1"/>
    <x v="2"/>
    <x v="2"/>
    <x v="1"/>
    <x v="1"/>
    <x v="0"/>
    <x v="1"/>
    <x v="1"/>
    <x v="3"/>
    <x v="0"/>
    <x v="0"/>
    <x v="0"/>
    <x v="2"/>
    <x v="1"/>
    <x v="0"/>
    <x v="0"/>
    <x v="2"/>
    <x v="1"/>
    <x v="2"/>
    <x v="0"/>
    <x v="3"/>
    <x v="1"/>
    <x v="1"/>
    <x v="0"/>
    <n v="55.5"/>
    <n v="0.69374999999999998"/>
    <m/>
    <m/>
    <m/>
    <m/>
    <n v="8.2070000000000007"/>
    <m/>
    <m/>
    <m/>
    <m/>
    <n v="0.8"/>
    <n v="1"/>
    <n v="0.15"/>
    <n v="4"/>
    <n v="5.15"/>
    <n v="0"/>
    <n v="2"/>
    <n v="2"/>
    <m/>
    <m/>
    <m/>
    <n v="0.25700000000000001"/>
    <n v="2.2570000000000001"/>
  </r>
  <r>
    <x v="15"/>
    <x v="0"/>
    <n v="1"/>
    <d v="2022-02-16T12:25:46"/>
    <s v="22:52"/>
    <x v="1"/>
    <s v="CONSULAI"/>
    <m/>
    <x v="15"/>
    <n v="44"/>
    <s v="NO"/>
    <n v="173"/>
    <s v="Yes"/>
    <m/>
    <m/>
    <m/>
    <m/>
    <n v="240"/>
    <s v="Yes"/>
    <n v="70"/>
    <s v="YES"/>
    <n v="43"/>
    <s v="No"/>
    <x v="0"/>
    <n v="31"/>
    <s v=""/>
    <s v=""/>
    <s v="None"/>
    <s v="Never"/>
    <s v="Clay loam"/>
    <s v="30 - 60 cm"/>
    <n v="0"/>
    <n v="0"/>
    <x v="1"/>
    <x v="3"/>
    <x v="3"/>
    <x v="2"/>
    <x v="0"/>
    <x v="1"/>
    <x v="0"/>
    <x v="2"/>
    <x v="1"/>
    <x v="0"/>
    <x v="0"/>
    <x v="0"/>
    <x v="0"/>
    <x v="3"/>
    <x v="0"/>
    <x v="0"/>
    <x v="0"/>
    <x v="0"/>
    <x v="0"/>
    <x v="1"/>
    <x v="3"/>
    <x v="2"/>
    <x v="0"/>
    <x v="1"/>
    <x v="1"/>
    <x v="4"/>
    <x v="0"/>
    <x v="2"/>
    <x v="0"/>
    <x v="2"/>
    <x v="0"/>
    <x v="1"/>
    <x v="0"/>
    <x v="0"/>
    <x v="0"/>
    <x v="0"/>
    <x v="1"/>
    <x v="2"/>
    <s v="Rather true"/>
    <s v="Intermediate"/>
    <s v="Intermediate"/>
    <s v="Always"/>
    <s v="Never"/>
    <s v="Never"/>
    <s v="Never"/>
    <s v="Always"/>
    <s v="Never"/>
    <s v="Never"/>
    <m/>
    <m/>
    <x v="2"/>
    <x v="2"/>
    <x v="4"/>
    <x v="3"/>
    <x v="0"/>
    <x v="0"/>
    <x v="0"/>
    <x v="0"/>
    <x v="1"/>
    <x v="1"/>
    <x v="4"/>
    <x v="1"/>
    <x v="1"/>
    <x v="0"/>
    <x v="3"/>
    <x v="1"/>
    <x v="1"/>
    <x v="1"/>
    <x v="0"/>
    <x v="0"/>
    <x v="4"/>
    <x v="1"/>
    <x v="1"/>
    <x v="1"/>
    <x v="2"/>
    <x v="2"/>
    <x v="0"/>
    <x v="0"/>
    <x v="2"/>
    <x v="0"/>
    <n v="60.666666666666664"/>
    <n v="0.7583333333333333"/>
    <m/>
    <m/>
    <m/>
    <m/>
    <n v="10.2325"/>
    <m/>
    <m/>
    <m/>
    <m/>
    <n v="0.23250000000000001"/>
    <n v="1"/>
    <n v="1"/>
    <n v="6"/>
    <n v="8"/>
    <n v="0"/>
    <n v="2"/>
    <n v="2"/>
    <m/>
    <m/>
    <m/>
    <n v="0"/>
    <n v="2"/>
  </r>
  <r>
    <x v="16"/>
    <x v="0"/>
    <n v="1"/>
    <d v="2022-02-21T14:18:41"/>
    <s v="25:12"/>
    <x v="1"/>
    <s v="CONSULAI"/>
    <m/>
    <x v="16"/>
    <n v="82"/>
    <s v="NO"/>
    <n v="129"/>
    <s v="Yes"/>
    <m/>
    <m/>
    <m/>
    <m/>
    <n v="0"/>
    <n v="0"/>
    <n v="0"/>
    <n v="0"/>
    <n v="0"/>
    <m/>
    <x v="1"/>
    <n v="7"/>
    <s v=""/>
    <s v=""/>
    <s v="Yes, in IPM"/>
    <s v="Never"/>
    <s v="Loam + Sandy loam"/>
    <s v="&lt; 30 cm"/>
    <n v="20"/>
    <n v="15"/>
    <x v="0"/>
    <x v="2"/>
    <x v="2"/>
    <x v="0"/>
    <x v="4"/>
    <x v="1"/>
    <x v="2"/>
    <x v="2"/>
    <x v="0"/>
    <x v="0"/>
    <x v="0"/>
    <x v="0"/>
    <x v="0"/>
    <x v="5"/>
    <x v="0"/>
    <x v="0"/>
    <x v="0"/>
    <x v="2"/>
    <x v="4"/>
    <x v="2"/>
    <x v="1"/>
    <x v="1"/>
    <x v="0"/>
    <x v="1"/>
    <x v="0"/>
    <x v="3"/>
    <x v="0"/>
    <x v="4"/>
    <x v="1"/>
    <x v="2"/>
    <x v="0"/>
    <x v="1"/>
    <x v="0"/>
    <x v="0"/>
    <x v="0"/>
    <x v="0"/>
    <x v="0"/>
    <x v="0"/>
    <s v="Not at all true"/>
    <s v="Not at all true"/>
    <s v="Not at all true"/>
    <s v="Never"/>
    <s v="Never"/>
    <s v="Always"/>
    <s v="Never"/>
    <s v="Never"/>
    <s v="Never"/>
    <s v="Always"/>
    <m/>
    <m/>
    <x v="2"/>
    <x v="2"/>
    <x v="0"/>
    <x v="0"/>
    <x v="0"/>
    <x v="3"/>
    <x v="2"/>
    <x v="1"/>
    <x v="3"/>
    <x v="1"/>
    <x v="2"/>
    <x v="0"/>
    <x v="1"/>
    <x v="1"/>
    <x v="3"/>
    <x v="2"/>
    <x v="3"/>
    <x v="1"/>
    <x v="1"/>
    <x v="1"/>
    <x v="4"/>
    <x v="0"/>
    <x v="0"/>
    <x v="0"/>
    <x v="1"/>
    <x v="1"/>
    <x v="2"/>
    <x v="2"/>
    <x v="1"/>
    <x v="0"/>
    <n v="52"/>
    <n v="0.65"/>
    <m/>
    <m/>
    <m/>
    <m/>
    <n v="13.3"/>
    <m/>
    <m/>
    <m/>
    <m/>
    <n v="0.3"/>
    <n v="2"/>
    <n v="2"/>
    <n v="5"/>
    <n v="9"/>
    <n v="0"/>
    <n v="4"/>
    <n v="4"/>
    <m/>
    <m/>
    <m/>
    <n v="0"/>
    <n v="4"/>
  </r>
  <r>
    <x v="17"/>
    <x v="0"/>
    <n v="1"/>
    <d v="2022-02-24T14:49:02"/>
    <s v="24:28"/>
    <x v="1"/>
    <s v="CONSULAI"/>
    <m/>
    <x v="17"/>
    <n v="350"/>
    <s v="NO"/>
    <n v="0"/>
    <n v="0"/>
    <m/>
    <m/>
    <m/>
    <m/>
    <n v="0"/>
    <n v="0"/>
    <n v="0"/>
    <n v="0"/>
    <n v="0"/>
    <m/>
    <x v="1"/>
    <n v="20"/>
    <s v="organic farming + other quality label + other environmental label"/>
    <s v="22000 and Integrated Production and Bio and Wine"/>
    <s v="Yes, in Organic"/>
    <s v="Never"/>
    <s v="Loam + Sandy loam"/>
    <s v="60 - 90 cm"/>
    <n v="0"/>
    <n v="0"/>
    <x v="0"/>
    <x v="3"/>
    <x v="3"/>
    <x v="0"/>
    <x v="0"/>
    <x v="0"/>
    <x v="0"/>
    <x v="0"/>
    <x v="0"/>
    <x v="1"/>
    <x v="1"/>
    <x v="1"/>
    <x v="0"/>
    <x v="3"/>
    <x v="1"/>
    <x v="1"/>
    <x v="0"/>
    <x v="1"/>
    <x v="0"/>
    <x v="1"/>
    <x v="4"/>
    <x v="0"/>
    <x v="0"/>
    <x v="0"/>
    <x v="4"/>
    <x v="3"/>
    <x v="0"/>
    <x v="1"/>
    <x v="1"/>
    <x v="0"/>
    <x v="0"/>
    <x v="1"/>
    <x v="0"/>
    <x v="0"/>
    <x v="0"/>
    <x v="0"/>
    <x v="1"/>
    <x v="2"/>
    <s v="Rather true"/>
    <s v="Rather true"/>
    <s v="Not at all true"/>
    <s v="Never"/>
    <s v="Sometimes"/>
    <s v="Always"/>
    <s v="Never"/>
    <s v="Never"/>
    <s v="Never"/>
    <s v="Always"/>
    <m/>
    <m/>
    <x v="3"/>
    <x v="2"/>
    <x v="0"/>
    <x v="0"/>
    <x v="0"/>
    <x v="3"/>
    <x v="0"/>
    <x v="1"/>
    <x v="2"/>
    <x v="1"/>
    <x v="1"/>
    <x v="0"/>
    <x v="1"/>
    <x v="1"/>
    <x v="0"/>
    <x v="0"/>
    <x v="0"/>
    <x v="0"/>
    <x v="2"/>
    <x v="2"/>
    <x v="4"/>
    <x v="2"/>
    <x v="1"/>
    <x v="3"/>
    <x v="2"/>
    <x v="0"/>
    <x v="3"/>
    <x v="1"/>
    <x v="0"/>
    <x v="0"/>
    <n v="60"/>
    <n v="0.75"/>
    <m/>
    <m/>
    <m/>
    <m/>
    <n v="13.3"/>
    <m/>
    <m/>
    <m/>
    <m/>
    <n v="0.3"/>
    <n v="3"/>
    <n v="5"/>
    <n v="3"/>
    <n v="11"/>
    <n v="0"/>
    <n v="2"/>
    <n v="2"/>
    <m/>
    <m/>
    <m/>
    <n v="0"/>
    <n v="2"/>
  </r>
  <r>
    <x v="18"/>
    <x v="0"/>
    <n v="1"/>
    <d v="2022-02-24T15:11:56"/>
    <s v="21:27"/>
    <x v="1"/>
    <s v="CONSULAI"/>
    <m/>
    <x v="18"/>
    <n v="133"/>
    <s v="NO"/>
    <n v="0"/>
    <n v="0"/>
    <m/>
    <m/>
    <m/>
    <m/>
    <n v="0"/>
    <n v="0"/>
    <n v="0"/>
    <n v="0"/>
    <n v="0"/>
    <m/>
    <x v="1"/>
    <n v="20"/>
    <s v="other quality label + other environmental label"/>
    <s v="ISO 14001, ISO 9001 and Sustainable Production (PSVA)"/>
    <s v="Yes, in IPM + Yes, in Organic"/>
    <s v="Never"/>
    <s v="Clay loam + Loam"/>
    <s v="30 - 60 cm"/>
    <n v="0"/>
    <n v="0"/>
    <x v="0"/>
    <x v="1"/>
    <x v="3"/>
    <x v="1"/>
    <x v="0"/>
    <x v="0"/>
    <x v="0"/>
    <x v="3"/>
    <x v="3"/>
    <x v="3"/>
    <x v="3"/>
    <x v="3"/>
    <x v="0"/>
    <x v="0"/>
    <x v="1"/>
    <x v="0"/>
    <x v="0"/>
    <x v="0"/>
    <x v="0"/>
    <x v="1"/>
    <x v="2"/>
    <x v="0"/>
    <x v="0"/>
    <x v="1"/>
    <x v="4"/>
    <x v="3"/>
    <x v="0"/>
    <x v="1"/>
    <x v="4"/>
    <x v="3"/>
    <x v="0"/>
    <x v="1"/>
    <x v="0"/>
    <x v="0"/>
    <x v="0"/>
    <x v="0"/>
    <x v="0"/>
    <x v="1"/>
    <s v="Not at all true"/>
    <s v="Not at all true"/>
    <s v="Fully true"/>
    <s v="Sometimes"/>
    <s v="Never"/>
    <s v="Sometimes"/>
    <s v="Never"/>
    <s v="Sometimes"/>
    <s v="Never"/>
    <s v="Sometimes"/>
    <m/>
    <m/>
    <x v="2"/>
    <x v="2"/>
    <x v="2"/>
    <x v="0"/>
    <x v="0"/>
    <x v="2"/>
    <x v="1"/>
    <x v="1"/>
    <x v="2"/>
    <x v="1"/>
    <x v="1"/>
    <x v="0"/>
    <x v="1"/>
    <x v="1"/>
    <x v="0"/>
    <x v="0"/>
    <x v="0"/>
    <x v="1"/>
    <x v="0"/>
    <x v="0"/>
    <x v="3"/>
    <x v="2"/>
    <x v="0"/>
    <x v="1"/>
    <x v="1"/>
    <x v="0"/>
    <x v="3"/>
    <x v="0"/>
    <x v="0"/>
    <x v="0"/>
    <n v="73.8"/>
    <n v="0.92249999999999999"/>
    <m/>
    <m/>
    <m/>
    <m/>
    <n v="1.1927272727272726"/>
    <m/>
    <m/>
    <m/>
    <m/>
    <n v="0"/>
    <n v="0.58181818181818179"/>
    <n v="0.14545454545454545"/>
    <n v="0"/>
    <n v="0.72727272727272729"/>
    <n v="0.43636363636363634"/>
    <n v="0"/>
    <n v="0.43636363636363634"/>
    <m/>
    <m/>
    <m/>
    <n v="2.9090909090909091E-2"/>
    <n v="0.46545454545454545"/>
  </r>
  <r>
    <x v="19"/>
    <x v="0"/>
    <n v="1"/>
    <d v="2022-02-24T15:28:51"/>
    <s v="15:31"/>
    <x v="1"/>
    <s v="CONSULAI"/>
    <m/>
    <x v="19"/>
    <n v="160"/>
    <s v="NO"/>
    <n v="230"/>
    <s v="NO"/>
    <m/>
    <m/>
    <m/>
    <m/>
    <n v="0"/>
    <n v="0"/>
    <n v="362"/>
    <s v="NO"/>
    <n v="648"/>
    <s v="No"/>
    <x v="1"/>
    <n v="40"/>
    <s v="other environmental label"/>
    <s v="Integrated Production"/>
    <s v="Yes, in IPM + Yes, in Organic"/>
    <s v="Never"/>
    <s v="Clay loam"/>
    <s v="30 - 60 cm"/>
    <n v="0"/>
    <n v="0"/>
    <x v="0"/>
    <x v="1"/>
    <x v="3"/>
    <x v="0"/>
    <x v="3"/>
    <x v="0"/>
    <x v="2"/>
    <x v="0"/>
    <x v="1"/>
    <x v="1"/>
    <x v="1"/>
    <x v="1"/>
    <x v="0"/>
    <x v="1"/>
    <x v="1"/>
    <x v="1"/>
    <x v="0"/>
    <x v="0"/>
    <x v="0"/>
    <x v="1"/>
    <x v="1"/>
    <x v="1"/>
    <x v="0"/>
    <x v="1"/>
    <x v="4"/>
    <x v="3"/>
    <x v="0"/>
    <x v="4"/>
    <x v="1"/>
    <x v="4"/>
    <x v="0"/>
    <x v="0"/>
    <x v="0"/>
    <x v="0"/>
    <x v="0"/>
    <x v="0"/>
    <x v="0"/>
    <x v="1"/>
    <s v="Not really true"/>
    <s v="Not at all true"/>
    <s v="Not really true"/>
    <s v="Always"/>
    <s v="Never"/>
    <s v="Never"/>
    <s v="Never"/>
    <s v="Always"/>
    <s v="Never"/>
    <s v="Never"/>
    <m/>
    <m/>
    <x v="0"/>
    <x v="2"/>
    <x v="0"/>
    <x v="0"/>
    <x v="0"/>
    <x v="4"/>
    <x v="0"/>
    <x v="0"/>
    <x v="0"/>
    <x v="0"/>
    <x v="1"/>
    <x v="0"/>
    <x v="1"/>
    <x v="1"/>
    <x v="3"/>
    <x v="1"/>
    <x v="1"/>
    <x v="1"/>
    <x v="1"/>
    <x v="0"/>
    <x v="2"/>
    <x v="2"/>
    <x v="0"/>
    <x v="1"/>
    <x v="3"/>
    <x v="0"/>
    <x v="3"/>
    <x v="1"/>
    <x v="2"/>
    <x v="0"/>
    <n v="57"/>
    <n v="0.71250000000000002"/>
    <m/>
    <m/>
    <m/>
    <m/>
    <n v="12.2"/>
    <m/>
    <m/>
    <m/>
    <m/>
    <n v="0.2"/>
    <n v="5"/>
    <n v="0"/>
    <n v="5"/>
    <n v="10"/>
    <n v="0"/>
    <n v="2"/>
    <n v="2"/>
    <m/>
    <m/>
    <m/>
    <n v="0"/>
    <n v="2"/>
  </r>
  <r>
    <x v="20"/>
    <x v="1"/>
    <n v="1"/>
    <d v="2021-11-12T07:58:15"/>
    <s v="50:40"/>
    <x v="2"/>
    <s v="VELAS"/>
    <m/>
    <x v="20"/>
    <n v="0"/>
    <s v=""/>
    <n v="287"/>
    <s v=""/>
    <m/>
    <m/>
    <m/>
    <m/>
    <n v="40"/>
    <s v=""/>
    <n v="0"/>
    <s v=""/>
    <n v="0"/>
    <m/>
    <x v="1"/>
    <n v="20"/>
    <s v=""/>
    <s v=""/>
    <s v="None"/>
    <s v="Never"/>
    <s v="Loam"/>
    <s v="30 - 60 cm"/>
    <n v="2"/>
    <s v=""/>
    <x v="1"/>
    <x v="1"/>
    <x v="1"/>
    <x v="0"/>
    <x v="0"/>
    <x v="0"/>
    <x v="0"/>
    <x v="0"/>
    <x v="1"/>
    <x v="0"/>
    <x v="0"/>
    <x v="0"/>
    <x v="0"/>
    <x v="6"/>
    <x v="1"/>
    <x v="0"/>
    <x v="0"/>
    <x v="0"/>
    <x v="0"/>
    <x v="1"/>
    <x v="5"/>
    <x v="1"/>
    <x v="1"/>
    <x v="0"/>
    <x v="2"/>
    <x v="0"/>
    <x v="1"/>
    <x v="2"/>
    <x v="2"/>
    <x v="1"/>
    <x v="0"/>
    <x v="0"/>
    <x v="2"/>
    <x v="1"/>
    <x v="1"/>
    <x v="1"/>
    <x v="1"/>
    <x v="1"/>
    <m/>
    <m/>
    <m/>
    <m/>
    <m/>
    <m/>
    <m/>
    <m/>
    <m/>
    <m/>
    <s v="Fully true"/>
    <s v="Fully true"/>
    <x v="4"/>
    <x v="4"/>
    <x v="5"/>
    <x v="0"/>
    <x v="1"/>
    <x v="0"/>
    <x v="4"/>
    <x v="1"/>
    <x v="2"/>
    <x v="1"/>
    <x v="1"/>
    <x v="2"/>
    <x v="0"/>
    <x v="3"/>
    <x v="4"/>
    <x v="1"/>
    <x v="1"/>
    <x v="0"/>
    <x v="2"/>
    <x v="2"/>
    <x v="2"/>
    <x v="0"/>
    <x v="2"/>
    <x v="4"/>
    <x v="2"/>
    <x v="0"/>
    <x v="0"/>
    <x v="1"/>
    <x v="0"/>
    <x v="0"/>
    <n v="57"/>
    <n v="0.6785714285714286"/>
    <n v="23"/>
    <n v="31"/>
    <n v="16"/>
    <n v="0.4"/>
    <n v="2.838888888888889"/>
    <m/>
    <m/>
    <n v="0.66666666666666663"/>
    <n v="1.4166666666666667"/>
    <n v="2.0833333333333335"/>
    <m/>
    <m/>
    <m/>
    <n v="0.4"/>
    <m/>
    <m/>
    <n v="0.33333333333333331"/>
    <n v="0"/>
    <n v="2.2222222222222223E-2"/>
    <n v="0"/>
    <m/>
    <n v="0.35555555555555551"/>
  </r>
  <r>
    <x v="0"/>
    <x v="1"/>
    <n v="1"/>
    <d v="2021-11-15T10:07:24"/>
    <s v="01:29:43"/>
    <x v="2"/>
    <s v="VELAS"/>
    <m/>
    <x v="21"/>
    <n v="0"/>
    <s v=""/>
    <n v="480"/>
    <s v=""/>
    <m/>
    <m/>
    <m/>
    <m/>
    <n v="3"/>
    <s v=""/>
    <n v="0"/>
    <s v=""/>
    <n v="0"/>
    <m/>
    <x v="1"/>
    <n v="22"/>
    <s v=""/>
    <s v=""/>
    <s v="None"/>
    <s v="Never"/>
    <s v="Clay loam"/>
    <s v="30 - 60 cm"/>
    <n v="1"/>
    <n v="1"/>
    <x v="0"/>
    <x v="3"/>
    <x v="0"/>
    <x v="0"/>
    <x v="3"/>
    <x v="0"/>
    <x v="4"/>
    <x v="0"/>
    <x v="1"/>
    <x v="4"/>
    <x v="1"/>
    <x v="1"/>
    <x v="0"/>
    <x v="6"/>
    <x v="1"/>
    <x v="1"/>
    <x v="0"/>
    <x v="0"/>
    <x v="0"/>
    <x v="1"/>
    <x v="5"/>
    <x v="2"/>
    <x v="0"/>
    <x v="1"/>
    <x v="1"/>
    <x v="0"/>
    <x v="0"/>
    <x v="0"/>
    <x v="2"/>
    <x v="0"/>
    <x v="0"/>
    <x v="0"/>
    <x v="2"/>
    <x v="2"/>
    <x v="2"/>
    <x v="1"/>
    <x v="1"/>
    <x v="2"/>
    <m/>
    <m/>
    <m/>
    <m/>
    <m/>
    <m/>
    <m/>
    <m/>
    <m/>
    <m/>
    <s v="Fully true"/>
    <s v="Not at all true"/>
    <x v="4"/>
    <x v="4"/>
    <x v="2"/>
    <x v="0"/>
    <x v="1"/>
    <x v="3"/>
    <x v="0"/>
    <x v="0"/>
    <x v="2"/>
    <x v="1"/>
    <x v="1"/>
    <x v="3"/>
    <x v="1"/>
    <x v="1"/>
    <x v="4"/>
    <x v="3"/>
    <x v="3"/>
    <x v="0"/>
    <x v="2"/>
    <x v="2"/>
    <x v="0"/>
    <x v="2"/>
    <x v="2"/>
    <x v="4"/>
    <x v="2"/>
    <x v="0"/>
    <x v="3"/>
    <x v="1"/>
    <x v="0"/>
    <x v="0"/>
    <n v="58"/>
    <n v="0.69047619047619047"/>
    <n v="27"/>
    <n v="31"/>
    <n v="20"/>
    <n v="0.5"/>
    <n v="2.9222222222222221"/>
    <m/>
    <m/>
    <n v="0.65"/>
    <n v="0.65"/>
    <n v="1.3"/>
    <m/>
    <m/>
    <m/>
    <n v="0.73737373737373735"/>
    <m/>
    <m/>
    <n v="0.65"/>
    <n v="0"/>
    <n v="0.23484848484848486"/>
    <n v="0"/>
    <m/>
    <n v="0.88484848484848488"/>
  </r>
  <r>
    <x v="2"/>
    <x v="1"/>
    <n v="1"/>
    <d v="2021-11-19T18:05:04"/>
    <s v="01:33:03"/>
    <x v="3"/>
    <s v="JHI"/>
    <m/>
    <x v="22"/>
    <n v="0"/>
    <s v="NO"/>
    <n v="425"/>
    <s v="NO"/>
    <m/>
    <m/>
    <m/>
    <m/>
    <n v="25"/>
    <s v="NO"/>
    <n v="0"/>
    <s v="NO"/>
    <n v="2"/>
    <s v="No"/>
    <x v="1"/>
    <n v="20"/>
    <s v="other quality label"/>
    <s v="SQC, Safe Haven."/>
    <s v="Yes, in IPM"/>
    <s v="Sometimes"/>
    <s v="Clay loam + Sandy loam"/>
    <s v="30 - 60 cm"/>
    <n v="5"/>
    <n v="5"/>
    <x v="0"/>
    <x v="1"/>
    <x v="3"/>
    <x v="0"/>
    <x v="0"/>
    <x v="0"/>
    <x v="3"/>
    <x v="3"/>
    <x v="0"/>
    <x v="1"/>
    <x v="0"/>
    <x v="0"/>
    <x v="0"/>
    <x v="6"/>
    <x v="3"/>
    <x v="3"/>
    <x v="0"/>
    <x v="0"/>
    <x v="2"/>
    <x v="3"/>
    <x v="5"/>
    <x v="1"/>
    <x v="0"/>
    <x v="1"/>
    <x v="1"/>
    <x v="2"/>
    <x v="0"/>
    <x v="1"/>
    <x v="2"/>
    <x v="1"/>
    <x v="0"/>
    <x v="1"/>
    <x v="2"/>
    <x v="1"/>
    <x v="2"/>
    <x v="2"/>
    <x v="3"/>
    <x v="1"/>
    <m/>
    <m/>
    <m/>
    <m/>
    <m/>
    <m/>
    <m/>
    <m/>
    <m/>
    <m/>
    <s v="Intermediate"/>
    <s v="Not at all true"/>
    <x v="4"/>
    <x v="4"/>
    <x v="0"/>
    <x v="0"/>
    <x v="1"/>
    <x v="2"/>
    <x v="1"/>
    <x v="3"/>
    <x v="2"/>
    <x v="1"/>
    <x v="4"/>
    <x v="1"/>
    <x v="0"/>
    <x v="1"/>
    <x v="5"/>
    <x v="4"/>
    <x v="4"/>
    <x v="3"/>
    <x v="3"/>
    <x v="3"/>
    <x v="5"/>
    <x v="4"/>
    <x v="5"/>
    <x v="4"/>
    <x v="4"/>
    <x v="4"/>
    <x v="5"/>
    <x v="4"/>
    <x v="3"/>
    <x v="0"/>
    <n v="44"/>
    <n v="0.52380952380952384"/>
    <n v="21"/>
    <n v="26"/>
    <n v="18"/>
    <n v="0.45"/>
    <n v="0"/>
    <m/>
    <m/>
    <n v="0"/>
    <m/>
    <n v="0"/>
    <m/>
    <m/>
    <m/>
    <m/>
    <m/>
    <m/>
    <m/>
    <m/>
    <m/>
    <m/>
    <m/>
    <n v="0"/>
  </r>
  <r>
    <x v="4"/>
    <x v="1"/>
    <n v="1"/>
    <d v="2021-11-22T09:10:22"/>
    <s v="49:39"/>
    <x v="2"/>
    <s v="VELAS"/>
    <m/>
    <x v="23"/>
    <n v="0"/>
    <s v=""/>
    <n v="350"/>
    <s v=""/>
    <m/>
    <m/>
    <m/>
    <m/>
    <n v="3"/>
    <s v=""/>
    <n v="0"/>
    <s v=""/>
    <n v="0"/>
    <m/>
    <x v="1"/>
    <n v="3"/>
    <s v=""/>
    <s v=""/>
    <s v="None"/>
    <s v="Sometimes"/>
    <s v="Loam"/>
    <s v="&lt; 30 cm"/>
    <n v="1"/>
    <n v="1"/>
    <x v="1"/>
    <x v="2"/>
    <x v="2"/>
    <x v="2"/>
    <x v="1"/>
    <x v="0"/>
    <x v="1"/>
    <x v="0"/>
    <x v="4"/>
    <x v="4"/>
    <x v="4"/>
    <x v="5"/>
    <x v="0"/>
    <x v="6"/>
    <x v="1"/>
    <x v="4"/>
    <x v="0"/>
    <x v="0"/>
    <x v="3"/>
    <x v="3"/>
    <x v="5"/>
    <x v="2"/>
    <x v="1"/>
    <x v="0"/>
    <x v="2"/>
    <x v="3"/>
    <x v="1"/>
    <x v="1"/>
    <x v="2"/>
    <x v="0"/>
    <x v="1"/>
    <x v="2"/>
    <x v="2"/>
    <x v="2"/>
    <x v="2"/>
    <x v="1"/>
    <x v="1"/>
    <x v="2"/>
    <m/>
    <m/>
    <m/>
    <m/>
    <m/>
    <m/>
    <m/>
    <m/>
    <m/>
    <m/>
    <s v="Fully true"/>
    <s v="Fully true"/>
    <x v="4"/>
    <x v="4"/>
    <x v="2"/>
    <x v="0"/>
    <x v="2"/>
    <x v="1"/>
    <x v="1"/>
    <x v="1"/>
    <x v="2"/>
    <x v="3"/>
    <x v="4"/>
    <x v="0"/>
    <x v="0"/>
    <x v="3"/>
    <x v="1"/>
    <x v="2"/>
    <x v="2"/>
    <x v="1"/>
    <x v="0"/>
    <x v="0"/>
    <x v="3"/>
    <x v="2"/>
    <x v="0"/>
    <x v="4"/>
    <x v="2"/>
    <x v="0"/>
    <x v="4"/>
    <x v="1"/>
    <x v="0"/>
    <x v="0"/>
    <n v="50"/>
    <n v="0.59523809523809523"/>
    <n v="15"/>
    <n v="28"/>
    <n v="9"/>
    <n v="0.22500000000000001"/>
    <n v="5.0197368421052637"/>
    <m/>
    <m/>
    <n v="0.26973684210526316"/>
    <n v="1"/>
    <n v="1.2697368421052633"/>
    <m/>
    <m/>
    <m/>
    <n v="2.25"/>
    <m/>
    <m/>
    <n v="0"/>
    <n v="0"/>
    <n v="0"/>
    <n v="1.5"/>
    <m/>
    <n v="0"/>
  </r>
  <r>
    <x v="5"/>
    <x v="1"/>
    <n v="1"/>
    <d v="2021-11-22T09:54:32"/>
    <s v="43:31"/>
    <x v="2"/>
    <s v="VELAS"/>
    <m/>
    <x v="24"/>
    <n v="0"/>
    <s v=""/>
    <n v="570"/>
    <s v=""/>
    <m/>
    <m/>
    <m/>
    <m/>
    <n v="6"/>
    <s v=""/>
    <n v="0"/>
    <s v=""/>
    <n v="0"/>
    <m/>
    <x v="1"/>
    <n v="27"/>
    <s v=""/>
    <s v=""/>
    <s v="None"/>
    <s v="Never"/>
    <s v="Clay loam + Loam"/>
    <s v="&lt; 30 cm"/>
    <n v="1"/>
    <n v="1"/>
    <x v="1"/>
    <x v="2"/>
    <x v="0"/>
    <x v="1"/>
    <x v="2"/>
    <x v="1"/>
    <x v="2"/>
    <x v="2"/>
    <x v="3"/>
    <x v="3"/>
    <x v="3"/>
    <x v="3"/>
    <x v="0"/>
    <x v="6"/>
    <x v="0"/>
    <x v="0"/>
    <x v="0"/>
    <x v="1"/>
    <x v="1"/>
    <x v="4"/>
    <x v="3"/>
    <x v="1"/>
    <x v="1"/>
    <x v="0"/>
    <x v="2"/>
    <x v="3"/>
    <x v="1"/>
    <x v="2"/>
    <x v="0"/>
    <x v="2"/>
    <x v="1"/>
    <x v="0"/>
    <x v="2"/>
    <x v="1"/>
    <x v="1"/>
    <x v="3"/>
    <x v="0"/>
    <x v="1"/>
    <m/>
    <m/>
    <m/>
    <m/>
    <m/>
    <m/>
    <m/>
    <m/>
    <m/>
    <m/>
    <s v="Intermediate"/>
    <s v="Rather true"/>
    <x v="4"/>
    <x v="4"/>
    <x v="5"/>
    <x v="4"/>
    <x v="3"/>
    <x v="0"/>
    <x v="4"/>
    <x v="0"/>
    <x v="0"/>
    <x v="0"/>
    <x v="0"/>
    <x v="1"/>
    <x v="2"/>
    <x v="3"/>
    <x v="4"/>
    <x v="3"/>
    <x v="3"/>
    <x v="0"/>
    <x v="2"/>
    <x v="2"/>
    <x v="4"/>
    <x v="1"/>
    <x v="2"/>
    <x v="4"/>
    <x v="1"/>
    <x v="2"/>
    <x v="3"/>
    <x v="0"/>
    <x v="0"/>
    <x v="0"/>
    <n v="50"/>
    <n v="0.59523809523809523"/>
    <n v="23"/>
    <n v="31"/>
    <n v="16"/>
    <n v="0.4"/>
    <n v="2.833333333333333"/>
    <m/>
    <m/>
    <n v="0.33333333333333331"/>
    <n v="0.5"/>
    <n v="0.83333333333333326"/>
    <m/>
    <m/>
    <m/>
    <n v="1"/>
    <m/>
    <m/>
    <n v="0.5"/>
    <n v="0"/>
    <n v="0"/>
    <n v="0.5"/>
    <m/>
    <n v="0.5"/>
  </r>
  <r>
    <x v="8"/>
    <x v="1"/>
    <n v="1"/>
    <d v="2021-11-22T13:02:29"/>
    <s v="44:48"/>
    <x v="2"/>
    <s v="VELAS"/>
    <m/>
    <x v="25"/>
    <n v="0"/>
    <s v=""/>
    <n v="193"/>
    <s v=""/>
    <m/>
    <m/>
    <m/>
    <m/>
    <n v="8"/>
    <s v=""/>
    <n v="0"/>
    <s v=""/>
    <n v="0"/>
    <m/>
    <x v="1"/>
    <n v="19.5"/>
    <s v=""/>
    <s v=""/>
    <s v="Yes, in IPM"/>
    <s v="Sometimes"/>
    <s v="Clay + Clay loam"/>
    <s v="&lt; 30 cm"/>
    <n v="1"/>
    <n v="2"/>
    <x v="0"/>
    <x v="1"/>
    <x v="2"/>
    <x v="0"/>
    <x v="1"/>
    <x v="0"/>
    <x v="0"/>
    <x v="0"/>
    <x v="1"/>
    <x v="1"/>
    <x v="1"/>
    <x v="1"/>
    <x v="0"/>
    <x v="6"/>
    <x v="1"/>
    <x v="1"/>
    <x v="0"/>
    <x v="0"/>
    <x v="0"/>
    <x v="1"/>
    <x v="5"/>
    <x v="2"/>
    <x v="0"/>
    <x v="1"/>
    <x v="2"/>
    <x v="0"/>
    <x v="0"/>
    <x v="1"/>
    <x v="2"/>
    <x v="1"/>
    <x v="0"/>
    <x v="1"/>
    <x v="2"/>
    <x v="2"/>
    <x v="2"/>
    <x v="1"/>
    <x v="1"/>
    <x v="3"/>
    <m/>
    <m/>
    <m/>
    <m/>
    <m/>
    <m/>
    <m/>
    <m/>
    <m/>
    <m/>
    <s v="Fully true"/>
    <s v="Fully true"/>
    <x v="4"/>
    <x v="4"/>
    <x v="5"/>
    <x v="0"/>
    <x v="1"/>
    <x v="1"/>
    <x v="1"/>
    <x v="0"/>
    <x v="2"/>
    <x v="1"/>
    <x v="1"/>
    <x v="3"/>
    <x v="1"/>
    <x v="1"/>
    <x v="3"/>
    <x v="1"/>
    <x v="1"/>
    <x v="0"/>
    <x v="0"/>
    <x v="0"/>
    <x v="0"/>
    <x v="0"/>
    <x v="2"/>
    <x v="4"/>
    <x v="2"/>
    <x v="2"/>
    <x v="0"/>
    <x v="1"/>
    <x v="1"/>
    <x v="0"/>
    <n v="56"/>
    <n v="0.66666666666666663"/>
    <n v="21"/>
    <n v="28"/>
    <n v="15"/>
    <n v="0.375"/>
    <n v="4"/>
    <m/>
    <m/>
    <n v="0"/>
    <n v="1"/>
    <n v="1"/>
    <m/>
    <m/>
    <m/>
    <n v="2"/>
    <m/>
    <m/>
    <n v="0"/>
    <n v="0"/>
    <n v="0"/>
    <n v="1"/>
    <m/>
    <n v="0"/>
  </r>
  <r>
    <x v="9"/>
    <x v="1"/>
    <n v="1"/>
    <d v="2021-11-23T08:54:25"/>
    <s v="01:51:33"/>
    <x v="2"/>
    <s v="VELAS"/>
    <m/>
    <x v="26"/>
    <n v="0"/>
    <s v=""/>
    <n v="272.49"/>
    <s v=""/>
    <m/>
    <m/>
    <m/>
    <m/>
    <n v="2.31"/>
    <s v=""/>
    <n v="0"/>
    <s v=""/>
    <n v="0"/>
    <m/>
    <x v="1"/>
    <n v="29"/>
    <s v=""/>
    <s v=""/>
    <s v="None"/>
    <s v="Never"/>
    <s v="Clay loam"/>
    <s v="&lt; 30 cm"/>
    <n v="1"/>
    <n v="1"/>
    <x v="0"/>
    <x v="0"/>
    <x v="3"/>
    <x v="0"/>
    <x v="0"/>
    <x v="0"/>
    <x v="3"/>
    <x v="0"/>
    <x v="3"/>
    <x v="3"/>
    <x v="3"/>
    <x v="3"/>
    <x v="0"/>
    <x v="6"/>
    <x v="1"/>
    <x v="1"/>
    <x v="0"/>
    <x v="0"/>
    <x v="0"/>
    <x v="1"/>
    <x v="0"/>
    <x v="2"/>
    <x v="0"/>
    <x v="1"/>
    <x v="3"/>
    <x v="1"/>
    <x v="0"/>
    <x v="1"/>
    <x v="2"/>
    <x v="1"/>
    <x v="0"/>
    <x v="1"/>
    <x v="2"/>
    <x v="3"/>
    <x v="2"/>
    <x v="1"/>
    <x v="1"/>
    <x v="2"/>
    <m/>
    <m/>
    <m/>
    <m/>
    <m/>
    <m/>
    <m/>
    <m/>
    <m/>
    <m/>
    <s v="Intermediate"/>
    <s v="Rather true"/>
    <x v="4"/>
    <x v="4"/>
    <x v="3"/>
    <x v="0"/>
    <x v="1"/>
    <x v="0"/>
    <x v="0"/>
    <x v="1"/>
    <x v="4"/>
    <x v="1"/>
    <x v="1"/>
    <x v="3"/>
    <x v="1"/>
    <x v="1"/>
    <x v="4"/>
    <x v="3"/>
    <x v="3"/>
    <x v="1"/>
    <x v="2"/>
    <x v="0"/>
    <x v="3"/>
    <x v="1"/>
    <x v="1"/>
    <x v="4"/>
    <x v="2"/>
    <x v="0"/>
    <x v="3"/>
    <x v="1"/>
    <x v="0"/>
    <x v="0"/>
    <n v="45.666666666666664"/>
    <n v="0.54365079365079361"/>
    <n v="17.666666666666668"/>
    <n v="20.666666666666668"/>
    <n v="11.666666666666666"/>
    <n v="0.29166666666666663"/>
    <n v="6.7149621212121211"/>
    <m/>
    <m/>
    <n v="1.0454545454545454"/>
    <n v="1"/>
    <n v="2.0454545454545454"/>
    <m/>
    <m/>
    <m/>
    <n v="0.71212121212121215"/>
    <m/>
    <m/>
    <n v="2.6136363636363638"/>
    <n v="0"/>
    <n v="0.58238636363636365"/>
    <n v="0.76136363636363635"/>
    <m/>
    <n v="3.1960227272727275"/>
  </r>
  <r>
    <x v="21"/>
    <x v="1"/>
    <n v="1"/>
    <d v="2021-11-23T12:32:51"/>
    <s v="44:02"/>
    <x v="2"/>
    <s v="VELAS"/>
    <m/>
    <x v="27"/>
    <n v="0"/>
    <s v=""/>
    <n v="209"/>
    <s v=""/>
    <m/>
    <m/>
    <m/>
    <m/>
    <n v="3"/>
    <s v=""/>
    <n v="0"/>
    <s v=""/>
    <n v="2.5"/>
    <m/>
    <x v="1"/>
    <n v="38"/>
    <s v=""/>
    <s v=""/>
    <s v="None"/>
    <s v="Sometimes"/>
    <s v="Loam + Sandy loam"/>
    <s v="30 - 60 cm"/>
    <n v="1"/>
    <n v="1"/>
    <x v="0"/>
    <x v="0"/>
    <x v="2"/>
    <x v="3"/>
    <x v="0"/>
    <x v="1"/>
    <x v="0"/>
    <x v="3"/>
    <x v="4"/>
    <x v="4"/>
    <x v="4"/>
    <x v="1"/>
    <x v="0"/>
    <x v="6"/>
    <x v="1"/>
    <x v="1"/>
    <x v="0"/>
    <x v="0"/>
    <x v="1"/>
    <x v="0"/>
    <x v="1"/>
    <x v="2"/>
    <x v="0"/>
    <x v="1"/>
    <x v="0"/>
    <x v="1"/>
    <x v="0"/>
    <x v="4"/>
    <x v="2"/>
    <x v="2"/>
    <x v="0"/>
    <x v="0"/>
    <x v="2"/>
    <x v="2"/>
    <x v="2"/>
    <x v="3"/>
    <x v="1"/>
    <x v="0"/>
    <m/>
    <m/>
    <m/>
    <m/>
    <m/>
    <m/>
    <m/>
    <m/>
    <m/>
    <m/>
    <s v="Not at all true"/>
    <s v="Fully true"/>
    <x v="4"/>
    <x v="4"/>
    <x v="5"/>
    <x v="0"/>
    <x v="4"/>
    <x v="3"/>
    <x v="0"/>
    <x v="4"/>
    <x v="2"/>
    <x v="1"/>
    <x v="1"/>
    <x v="3"/>
    <x v="1"/>
    <x v="1"/>
    <x v="3"/>
    <x v="0"/>
    <x v="0"/>
    <x v="4"/>
    <x v="1"/>
    <x v="1"/>
    <x v="4"/>
    <x v="1"/>
    <x v="2"/>
    <x v="4"/>
    <x v="0"/>
    <x v="3"/>
    <x v="4"/>
    <x v="0"/>
    <x v="1"/>
    <x v="0"/>
    <n v="45.5"/>
    <n v="0.54166666666666663"/>
    <n v="16.5"/>
    <n v="25.5"/>
    <n v="10.5"/>
    <n v="0.26250000000000001"/>
    <n v="2.4974747474747478"/>
    <m/>
    <m/>
    <n v="0.61111111111111116"/>
    <n v="0.43181818181818182"/>
    <n v="1.042929292929293"/>
    <m/>
    <m/>
    <m/>
    <n v="0.68181818181818177"/>
    <m/>
    <m/>
    <n v="0.40909090909090912"/>
    <n v="0"/>
    <n v="4.5454545454545456E-2"/>
    <n v="0.31818181818181818"/>
    <m/>
    <n v="0.45454545454545459"/>
  </r>
  <r>
    <x v="22"/>
    <x v="1"/>
    <n v="1"/>
    <d v="2021-11-26T12:45:07"/>
    <s v="24:29"/>
    <x v="2"/>
    <s v="VELAS"/>
    <m/>
    <x v="28"/>
    <n v="0"/>
    <s v=""/>
    <n v="420"/>
    <s v=""/>
    <m/>
    <m/>
    <m/>
    <m/>
    <n v="0"/>
    <s v=""/>
    <n v="0"/>
    <s v=""/>
    <n v="0"/>
    <m/>
    <x v="1"/>
    <n v="30"/>
    <s v="organic farming"/>
    <s v=""/>
    <s v="Yes, in Organic"/>
    <s v="Never"/>
    <s v="Loam"/>
    <s v="&lt; 30 cm"/>
    <n v="5"/>
    <n v="5"/>
    <x v="0"/>
    <x v="1"/>
    <x v="3"/>
    <x v="1"/>
    <x v="2"/>
    <x v="1"/>
    <x v="0"/>
    <x v="0"/>
    <x v="0"/>
    <x v="3"/>
    <x v="3"/>
    <x v="3"/>
    <x v="0"/>
    <x v="6"/>
    <x v="0"/>
    <x v="3"/>
    <x v="0"/>
    <x v="0"/>
    <x v="2"/>
    <x v="4"/>
    <x v="3"/>
    <x v="2"/>
    <x v="0"/>
    <x v="0"/>
    <x v="0"/>
    <x v="0"/>
    <x v="0"/>
    <x v="1"/>
    <x v="0"/>
    <x v="2"/>
    <x v="1"/>
    <x v="0"/>
    <x v="2"/>
    <x v="3"/>
    <x v="3"/>
    <x v="2"/>
    <x v="0"/>
    <x v="1"/>
    <m/>
    <m/>
    <m/>
    <m/>
    <m/>
    <m/>
    <m/>
    <m/>
    <m/>
    <m/>
    <s v="Intermediate"/>
    <s v="Rather true"/>
    <x v="4"/>
    <x v="4"/>
    <x v="4"/>
    <x v="0"/>
    <x v="5"/>
    <x v="0"/>
    <x v="4"/>
    <x v="1"/>
    <x v="2"/>
    <x v="1"/>
    <x v="4"/>
    <x v="2"/>
    <x v="0"/>
    <x v="1"/>
    <x v="4"/>
    <x v="3"/>
    <x v="3"/>
    <x v="1"/>
    <x v="0"/>
    <x v="0"/>
    <x v="0"/>
    <x v="2"/>
    <x v="2"/>
    <x v="4"/>
    <x v="2"/>
    <x v="2"/>
    <x v="3"/>
    <x v="2"/>
    <x v="2"/>
    <x v="0"/>
    <n v="57.666666666666671"/>
    <n v="0.68650793650793651"/>
    <n v="29.666666666666664"/>
    <n v="34.666666666666664"/>
    <n v="24.666666666666664"/>
    <n v="0.61666666666666659"/>
    <n v="2.9769230769230766"/>
    <m/>
    <m/>
    <n v="0.73076923076923073"/>
    <n v="1.3846153846153846"/>
    <n v="2.1153846153846154"/>
    <m/>
    <m/>
    <m/>
    <n v="0.44230769230769229"/>
    <m/>
    <m/>
    <n v="0.33461538461538459"/>
    <n v="0"/>
    <n v="3.653846153846154E-2"/>
    <n v="4.807692307692308E-2"/>
    <m/>
    <n v="0.37115384615384611"/>
  </r>
  <r>
    <x v="10"/>
    <x v="1"/>
    <n v="1"/>
    <d v="2021-11-26T13:15:44"/>
    <s v="29:38"/>
    <x v="2"/>
    <s v="VELAS"/>
    <m/>
    <x v="29"/>
    <n v="0"/>
    <s v=""/>
    <n v="124"/>
    <s v=""/>
    <m/>
    <m/>
    <m/>
    <m/>
    <n v="0"/>
    <s v=""/>
    <n v="0"/>
    <s v=""/>
    <n v="0"/>
    <m/>
    <x v="0"/>
    <n v="11"/>
    <s v=""/>
    <s v=""/>
    <s v="None"/>
    <s v="Never"/>
    <s v="Loam"/>
    <s v="30 - 60 cm"/>
    <n v="60"/>
    <n v="40"/>
    <x v="0"/>
    <x v="3"/>
    <x v="3"/>
    <x v="0"/>
    <x v="0"/>
    <x v="1"/>
    <x v="0"/>
    <x v="0"/>
    <x v="1"/>
    <x v="1"/>
    <x v="1"/>
    <x v="1"/>
    <x v="0"/>
    <x v="6"/>
    <x v="1"/>
    <x v="1"/>
    <x v="0"/>
    <x v="0"/>
    <x v="0"/>
    <x v="1"/>
    <x v="3"/>
    <x v="1"/>
    <x v="0"/>
    <x v="1"/>
    <x v="0"/>
    <x v="3"/>
    <x v="0"/>
    <x v="1"/>
    <x v="2"/>
    <x v="1"/>
    <x v="0"/>
    <x v="1"/>
    <x v="2"/>
    <x v="2"/>
    <x v="2"/>
    <x v="1"/>
    <x v="0"/>
    <x v="1"/>
    <m/>
    <m/>
    <m/>
    <m/>
    <m/>
    <m/>
    <m/>
    <m/>
    <m/>
    <m/>
    <s v="Rather true"/>
    <s v="Rather true"/>
    <x v="4"/>
    <x v="4"/>
    <x v="0"/>
    <x v="0"/>
    <x v="1"/>
    <x v="4"/>
    <x v="4"/>
    <x v="1"/>
    <x v="1"/>
    <x v="1"/>
    <x v="0"/>
    <x v="2"/>
    <x v="0"/>
    <x v="1"/>
    <x v="4"/>
    <x v="3"/>
    <x v="1"/>
    <x v="1"/>
    <x v="0"/>
    <x v="0"/>
    <x v="1"/>
    <x v="2"/>
    <x v="4"/>
    <x v="4"/>
    <x v="2"/>
    <x v="2"/>
    <x v="0"/>
    <x v="0"/>
    <x v="0"/>
    <x v="0"/>
    <n v="55.6"/>
    <n v="0.66190476190476188"/>
    <n v="26.2"/>
    <n v="32.6"/>
    <n v="20"/>
    <n v="0.5"/>
    <n v="4.1624999999999996"/>
    <m/>
    <m/>
    <n v="1.1375"/>
    <n v="1.575"/>
    <n v="2.7124999999999999"/>
    <m/>
    <m/>
    <m/>
    <n v="1.18"/>
    <m/>
    <m/>
    <n v="0.18"/>
    <n v="0"/>
    <n v="0"/>
    <n v="0.09"/>
    <m/>
    <n v="0.18"/>
  </r>
  <r>
    <x v="11"/>
    <x v="1"/>
    <n v="1"/>
    <d v="2021-11-29T08:31:35"/>
    <s v="01:21:15"/>
    <x v="2"/>
    <s v="VELAS"/>
    <m/>
    <x v="30"/>
    <n v="0"/>
    <s v=""/>
    <n v="383"/>
    <s v=""/>
    <m/>
    <m/>
    <m/>
    <m/>
    <n v="8"/>
    <s v=""/>
    <n v="0"/>
    <s v=""/>
    <n v="0"/>
    <m/>
    <x v="1"/>
    <n v="33"/>
    <s v=""/>
    <s v=""/>
    <s v="None"/>
    <s v="Never"/>
    <s v="Sand"/>
    <s v="30 - 60 cm"/>
    <n v="1"/>
    <n v="1"/>
    <x v="0"/>
    <x v="2"/>
    <x v="3"/>
    <x v="0"/>
    <x v="2"/>
    <x v="3"/>
    <x v="2"/>
    <x v="2"/>
    <x v="0"/>
    <x v="0"/>
    <x v="0"/>
    <x v="0"/>
    <x v="0"/>
    <x v="6"/>
    <x v="0"/>
    <x v="3"/>
    <x v="0"/>
    <x v="1"/>
    <x v="4"/>
    <x v="4"/>
    <x v="1"/>
    <x v="2"/>
    <x v="0"/>
    <x v="1"/>
    <x v="1"/>
    <x v="4"/>
    <x v="0"/>
    <x v="2"/>
    <x v="2"/>
    <x v="1"/>
    <x v="1"/>
    <x v="0"/>
    <x v="2"/>
    <x v="1"/>
    <x v="2"/>
    <x v="3"/>
    <x v="0"/>
    <x v="0"/>
    <m/>
    <m/>
    <m/>
    <m/>
    <m/>
    <m/>
    <m/>
    <m/>
    <m/>
    <m/>
    <s v="Intermediate"/>
    <s v="Fully true"/>
    <x v="4"/>
    <x v="4"/>
    <x v="5"/>
    <x v="0"/>
    <x v="1"/>
    <x v="2"/>
    <x v="0"/>
    <x v="4"/>
    <x v="0"/>
    <x v="1"/>
    <x v="4"/>
    <x v="2"/>
    <x v="1"/>
    <x v="1"/>
    <x v="3"/>
    <x v="1"/>
    <x v="1"/>
    <x v="1"/>
    <x v="0"/>
    <x v="0"/>
    <x v="0"/>
    <x v="2"/>
    <x v="2"/>
    <x v="4"/>
    <x v="2"/>
    <x v="0"/>
    <x v="3"/>
    <x v="1"/>
    <x v="0"/>
    <x v="0"/>
    <n v="47.233333333333334"/>
    <n v="0.5623015873015873"/>
    <n v="19.833333333333332"/>
    <n v="28.733333333333331"/>
    <n v="16.833333333333332"/>
    <n v="0.42083333333333328"/>
    <n v="2.71484375"/>
    <m/>
    <m/>
    <n v="0.53125"/>
    <n v="0.703125"/>
    <n v="1.234375"/>
    <m/>
    <m/>
    <m/>
    <n v="0.8515625"/>
    <m/>
    <m/>
    <n v="0.2890625"/>
    <n v="0"/>
    <n v="8.203125E-2"/>
    <n v="0.2578125"/>
    <m/>
    <n v="0.37109375"/>
  </r>
  <r>
    <x v="14"/>
    <x v="1"/>
    <n v="1"/>
    <d v="2022-01-11T11:00:20"/>
    <s v="02:08:43"/>
    <x v="4"/>
    <s v="JKI"/>
    <m/>
    <x v="31"/>
    <n v="0"/>
    <s v="NO"/>
    <n v="864"/>
    <s v="NO"/>
    <m/>
    <m/>
    <m/>
    <m/>
    <n v="20"/>
    <s v="Yes"/>
    <n v="0"/>
    <s v="NO"/>
    <n v="0"/>
    <s v="No"/>
    <x v="1"/>
    <n v="12"/>
    <s v="other quality label"/>
    <s v="DLG Nachhaltigkeit Weizen"/>
    <s v="Yes, in IPM"/>
    <s v="Never"/>
    <s v="Clay loam"/>
    <s v="60 - 90 cm"/>
    <n v="2"/>
    <n v="2"/>
    <x v="0"/>
    <x v="0"/>
    <x v="0"/>
    <x v="1"/>
    <x v="0"/>
    <x v="1"/>
    <x v="3"/>
    <x v="3"/>
    <x v="5"/>
    <x v="5"/>
    <x v="5"/>
    <x v="4"/>
    <x v="0"/>
    <x v="6"/>
    <x v="0"/>
    <x v="3"/>
    <x v="0"/>
    <x v="1"/>
    <x v="4"/>
    <x v="2"/>
    <x v="3"/>
    <x v="2"/>
    <x v="0"/>
    <x v="1"/>
    <x v="0"/>
    <x v="4"/>
    <x v="0"/>
    <x v="1"/>
    <x v="2"/>
    <x v="0"/>
    <x v="0"/>
    <x v="3"/>
    <x v="2"/>
    <x v="3"/>
    <x v="3"/>
    <x v="1"/>
    <x v="4"/>
    <x v="1"/>
    <m/>
    <m/>
    <m/>
    <m/>
    <m/>
    <m/>
    <m/>
    <m/>
    <m/>
    <m/>
    <s v="Intermediate"/>
    <s v="Rather true"/>
    <x v="4"/>
    <x v="4"/>
    <x v="0"/>
    <x v="0"/>
    <x v="1"/>
    <x v="3"/>
    <x v="4"/>
    <x v="3"/>
    <x v="2"/>
    <x v="0"/>
    <x v="1"/>
    <x v="1"/>
    <x v="0"/>
    <x v="1"/>
    <x v="4"/>
    <x v="3"/>
    <x v="1"/>
    <x v="1"/>
    <x v="0"/>
    <x v="0"/>
    <x v="4"/>
    <x v="1"/>
    <x v="1"/>
    <x v="4"/>
    <x v="1"/>
    <x v="2"/>
    <x v="0"/>
    <x v="0"/>
    <x v="4"/>
    <x v="0"/>
    <n v="36.666666666666664"/>
    <n v="0.43650793650793646"/>
    <n v="15.666666666666666"/>
    <n v="16.666666666666664"/>
    <n v="11"/>
    <n v="0.27500000000000002"/>
    <n v="6.2624242424242418"/>
    <m/>
    <m/>
    <n v="0"/>
    <n v="1.4636363636363636"/>
    <n v="1.4636363636363636"/>
    <m/>
    <m/>
    <m/>
    <n v="0.44242424242424244"/>
    <m/>
    <m/>
    <n v="3.0909090909090908"/>
    <n v="0"/>
    <n v="0.36363636363636365"/>
    <n v="0.90181818181818185"/>
    <m/>
    <n v="3.4545454545454546"/>
  </r>
  <r>
    <x v="15"/>
    <x v="1"/>
    <n v="1"/>
    <d v="2022-01-11T13:01:48"/>
    <s v="01:58:21"/>
    <x v="4"/>
    <s v="JKI"/>
    <m/>
    <x v="32"/>
    <n v="0"/>
    <s v=""/>
    <n v="1912"/>
    <s v="NO"/>
    <m/>
    <m/>
    <m/>
    <m/>
    <n v="2"/>
    <s v="NO"/>
    <n v="0"/>
    <s v=""/>
    <n v="0"/>
    <m/>
    <x v="1"/>
    <n v="15"/>
    <s v="other quality label"/>
    <s v="QS"/>
    <s v="Yes, in IPM"/>
    <s v="Never"/>
    <s v="Silty loam"/>
    <s v="&gt; 90 cm"/>
    <n v="1"/>
    <n v="2"/>
    <x v="1"/>
    <x v="0"/>
    <x v="0"/>
    <x v="0"/>
    <x v="0"/>
    <x v="0"/>
    <x v="0"/>
    <x v="0"/>
    <x v="1"/>
    <x v="3"/>
    <x v="3"/>
    <x v="3"/>
    <x v="0"/>
    <x v="6"/>
    <x v="0"/>
    <x v="0"/>
    <x v="0"/>
    <x v="0"/>
    <x v="3"/>
    <x v="3"/>
    <x v="5"/>
    <x v="1"/>
    <x v="1"/>
    <x v="0"/>
    <x v="2"/>
    <x v="4"/>
    <x v="0"/>
    <x v="1"/>
    <x v="2"/>
    <x v="2"/>
    <x v="0"/>
    <x v="1"/>
    <x v="2"/>
    <x v="1"/>
    <x v="2"/>
    <x v="1"/>
    <x v="1"/>
    <x v="1"/>
    <m/>
    <m/>
    <m/>
    <m/>
    <m/>
    <m/>
    <m/>
    <m/>
    <m/>
    <m/>
    <s v="Not at all true"/>
    <s v="Not at all true"/>
    <x v="4"/>
    <x v="4"/>
    <x v="3"/>
    <x v="0"/>
    <x v="5"/>
    <x v="4"/>
    <x v="3"/>
    <x v="1"/>
    <x v="4"/>
    <x v="1"/>
    <x v="0"/>
    <x v="0"/>
    <x v="1"/>
    <x v="1"/>
    <x v="3"/>
    <x v="1"/>
    <x v="1"/>
    <x v="0"/>
    <x v="2"/>
    <x v="2"/>
    <x v="1"/>
    <x v="0"/>
    <x v="0"/>
    <x v="4"/>
    <x v="1"/>
    <x v="2"/>
    <x v="4"/>
    <x v="3"/>
    <x v="0"/>
    <x v="0"/>
    <n v="41.666666666666664"/>
    <n v="0.49603174603174599"/>
    <n v="20.666666666666668"/>
    <n v="25"/>
    <n v="17.666666666666668"/>
    <n v="0.44166666666666671"/>
    <n v="2.7"/>
    <m/>
    <m/>
    <n v="0.5"/>
    <n v="0.75"/>
    <n v="1.25"/>
    <m/>
    <m/>
    <m/>
    <n v="0.4"/>
    <m/>
    <m/>
    <n v="0.6"/>
    <n v="0"/>
    <n v="0"/>
    <n v="0.45"/>
    <m/>
    <n v="0.6"/>
  </r>
  <r>
    <x v="16"/>
    <x v="1"/>
    <n v="1"/>
    <d v="2022-01-11T15:12:04"/>
    <s v="02:07:56"/>
    <x v="4"/>
    <s v="JKI"/>
    <m/>
    <x v="33"/>
    <n v="0"/>
    <s v=""/>
    <n v="340"/>
    <s v="NO"/>
    <m/>
    <m/>
    <m/>
    <m/>
    <n v="10"/>
    <s v="NO"/>
    <n v="0"/>
    <s v=""/>
    <n v="0"/>
    <m/>
    <x v="1"/>
    <n v="9"/>
    <s v="other quality label"/>
    <s v="QS"/>
    <s v="Yes, in IPM"/>
    <s v="Sometimes"/>
    <s v="Sandy loam"/>
    <s v="60 - 90 cm"/>
    <n v="3"/>
    <n v="1"/>
    <x v="0"/>
    <x v="1"/>
    <x v="3"/>
    <x v="1"/>
    <x v="0"/>
    <x v="1"/>
    <x v="2"/>
    <x v="2"/>
    <x v="1"/>
    <x v="3"/>
    <x v="3"/>
    <x v="3"/>
    <x v="0"/>
    <x v="6"/>
    <x v="1"/>
    <x v="1"/>
    <x v="0"/>
    <x v="1"/>
    <x v="3"/>
    <x v="3"/>
    <x v="2"/>
    <x v="2"/>
    <x v="1"/>
    <x v="1"/>
    <x v="0"/>
    <x v="4"/>
    <x v="1"/>
    <x v="1"/>
    <x v="2"/>
    <x v="1"/>
    <x v="0"/>
    <x v="0"/>
    <x v="2"/>
    <x v="2"/>
    <x v="2"/>
    <x v="1"/>
    <x v="1"/>
    <x v="3"/>
    <m/>
    <m/>
    <m/>
    <m/>
    <m/>
    <m/>
    <m/>
    <m/>
    <m/>
    <m/>
    <s v="Not at all true"/>
    <s v="Not at all true"/>
    <x v="4"/>
    <x v="4"/>
    <x v="3"/>
    <x v="0"/>
    <x v="1"/>
    <x v="1"/>
    <x v="2"/>
    <x v="1"/>
    <x v="3"/>
    <x v="1"/>
    <x v="1"/>
    <x v="2"/>
    <x v="1"/>
    <x v="1"/>
    <x v="3"/>
    <x v="1"/>
    <x v="1"/>
    <x v="2"/>
    <x v="2"/>
    <x v="4"/>
    <x v="1"/>
    <x v="1"/>
    <x v="2"/>
    <x v="4"/>
    <x v="1"/>
    <x v="2"/>
    <x v="0"/>
    <x v="0"/>
    <x v="0"/>
    <x v="0"/>
    <n v="46"/>
    <n v="0.54761904761904767"/>
    <n v="22"/>
    <n v="27.666666666666668"/>
    <n v="17.333333333333336"/>
    <n v="0.4333333333333334"/>
    <n v="1.4333333333333336"/>
    <m/>
    <m/>
    <n v="0.41666666666666669"/>
    <n v="0.41666666666666669"/>
    <n v="0.83333333333333337"/>
    <m/>
    <m/>
    <m/>
    <n v="0.5"/>
    <m/>
    <m/>
    <n v="0.1"/>
    <n v="0"/>
    <n v="0"/>
    <n v="0"/>
    <m/>
    <n v="0.1"/>
  </r>
  <r>
    <x v="18"/>
    <x v="1"/>
    <n v="1"/>
    <d v="2022-02-02T15:42:47"/>
    <s v="04:50:33"/>
    <x v="5"/>
    <s v="SSSA"/>
    <m/>
    <x v="34"/>
    <n v="0"/>
    <s v=""/>
    <n v="350"/>
    <s v="NO"/>
    <m/>
    <m/>
    <m/>
    <m/>
    <n v="0"/>
    <s v=""/>
    <n v="0"/>
    <s v=""/>
    <s v="o"/>
    <m/>
    <x v="1"/>
    <n v="24"/>
    <s v=""/>
    <s v=""/>
    <s v="Yes, in IPM"/>
    <s v="Never"/>
    <s v="Clay loam + Silty loam"/>
    <s v="&gt; 90 cm"/>
    <n v="0"/>
    <n v="0"/>
    <x v="1"/>
    <x v="3"/>
    <x v="0"/>
    <x v="0"/>
    <x v="4"/>
    <x v="0"/>
    <x v="3"/>
    <x v="0"/>
    <x v="1"/>
    <x v="1"/>
    <x v="5"/>
    <x v="4"/>
    <x v="0"/>
    <x v="6"/>
    <x v="1"/>
    <x v="1"/>
    <x v="0"/>
    <x v="2"/>
    <x v="4"/>
    <x v="1"/>
    <x v="2"/>
    <x v="2"/>
    <x v="0"/>
    <x v="1"/>
    <x v="2"/>
    <x v="5"/>
    <x v="0"/>
    <x v="1"/>
    <x v="2"/>
    <x v="1"/>
    <x v="0"/>
    <x v="0"/>
    <x v="2"/>
    <x v="2"/>
    <x v="2"/>
    <x v="1"/>
    <x v="3"/>
    <x v="3"/>
    <m/>
    <m/>
    <m/>
    <m/>
    <m/>
    <m/>
    <m/>
    <m/>
    <m/>
    <m/>
    <s v="Not at all true"/>
    <s v="Intermediate"/>
    <x v="4"/>
    <x v="4"/>
    <x v="4"/>
    <x v="0"/>
    <x v="1"/>
    <x v="3"/>
    <x v="5"/>
    <x v="1"/>
    <x v="1"/>
    <x v="1"/>
    <x v="0"/>
    <x v="3"/>
    <x v="1"/>
    <x v="1"/>
    <x v="4"/>
    <x v="3"/>
    <x v="3"/>
    <x v="1"/>
    <x v="0"/>
    <x v="0"/>
    <x v="4"/>
    <x v="0"/>
    <x v="1"/>
    <x v="4"/>
    <x v="2"/>
    <x v="0"/>
    <x v="3"/>
    <x v="1"/>
    <x v="0"/>
    <x v="0"/>
    <n v="50.666666666666664"/>
    <n v="0.60317460317460314"/>
    <n v="27.666666666666668"/>
    <n v="27.666666666666668"/>
    <n v="21.666666666666668"/>
    <n v="0.54166666666666674"/>
    <n v="2.2857142857142856"/>
    <m/>
    <m/>
    <n v="0.5714285714285714"/>
    <n v="0.7142857142857143"/>
    <n v="1.2857142857142856"/>
    <m/>
    <m/>
    <m/>
    <n v="0.42857142857142855"/>
    <m/>
    <m/>
    <n v="0.5714285714285714"/>
    <n v="0"/>
    <n v="0"/>
    <n v="0"/>
    <m/>
    <n v="0.5714285714285714"/>
  </r>
  <r>
    <x v="19"/>
    <x v="1"/>
    <n v="1"/>
    <d v="2022-02-03T16:26:49"/>
    <s v="06:14:48"/>
    <x v="5"/>
    <s v="SSSA"/>
    <m/>
    <x v="35"/>
    <n v="0"/>
    <s v=""/>
    <n v="400"/>
    <s v="NO"/>
    <m/>
    <m/>
    <m/>
    <m/>
    <n v="0"/>
    <s v=""/>
    <n v="0.3"/>
    <s v="NO"/>
    <n v="0"/>
    <m/>
    <x v="1"/>
    <n v="48"/>
    <s v=""/>
    <s v=""/>
    <s v="None"/>
    <s v="Never"/>
    <s v="Clay loam + Sand"/>
    <s v="&gt; 90 cm"/>
    <n v="0"/>
    <n v="0"/>
    <x v="0"/>
    <x v="3"/>
    <x v="1"/>
    <x v="0"/>
    <x v="0"/>
    <x v="0"/>
    <x v="0"/>
    <x v="0"/>
    <x v="1"/>
    <x v="1"/>
    <x v="1"/>
    <x v="1"/>
    <x v="0"/>
    <x v="6"/>
    <x v="1"/>
    <x v="1"/>
    <x v="0"/>
    <x v="0"/>
    <x v="0"/>
    <x v="0"/>
    <x v="3"/>
    <x v="2"/>
    <x v="0"/>
    <x v="1"/>
    <x v="1"/>
    <x v="2"/>
    <x v="0"/>
    <x v="1"/>
    <x v="2"/>
    <x v="1"/>
    <x v="0"/>
    <x v="1"/>
    <x v="2"/>
    <x v="2"/>
    <x v="2"/>
    <x v="1"/>
    <x v="0"/>
    <x v="0"/>
    <m/>
    <m/>
    <m/>
    <m/>
    <m/>
    <m/>
    <m/>
    <m/>
    <m/>
    <m/>
    <s v="Not at all true"/>
    <s v="Fully true"/>
    <x v="4"/>
    <x v="4"/>
    <x v="4"/>
    <x v="0"/>
    <x v="1"/>
    <x v="1"/>
    <x v="1"/>
    <x v="1"/>
    <x v="2"/>
    <x v="1"/>
    <x v="0"/>
    <x v="0"/>
    <x v="1"/>
    <x v="1"/>
    <x v="3"/>
    <x v="1"/>
    <x v="3"/>
    <x v="0"/>
    <x v="0"/>
    <x v="0"/>
    <x v="2"/>
    <x v="0"/>
    <x v="0"/>
    <x v="4"/>
    <x v="1"/>
    <x v="0"/>
    <x v="0"/>
    <x v="1"/>
    <x v="2"/>
    <x v="0"/>
    <n v="51.666666666666664"/>
    <n v="0.615079365079365"/>
    <n v="22.666666666666668"/>
    <n v="31"/>
    <n v="17.666666666666668"/>
    <n v="0.44166666666666671"/>
    <n v="3.9392156862745096"/>
    <m/>
    <m/>
    <n v="1"/>
    <n v="1.6470588235294117"/>
    <n v="2.6470588235294117"/>
    <m/>
    <m/>
    <m/>
    <n v="0.27450980392156865"/>
    <m/>
    <m/>
    <n v="1"/>
    <n v="0"/>
    <n v="1.7647058823529412E-2"/>
    <n v="0"/>
    <m/>
    <n v="1.0176470588235293"/>
  </r>
  <r>
    <x v="23"/>
    <x v="1"/>
    <n v="1"/>
    <d v="2022-02-10T10:00:27"/>
    <s v="53:52"/>
    <x v="5"/>
    <s v="SSSA"/>
    <m/>
    <x v="36"/>
    <n v="0"/>
    <s v=""/>
    <n v="500"/>
    <s v=""/>
    <m/>
    <m/>
    <m/>
    <m/>
    <n v="0"/>
    <s v=""/>
    <n v="0"/>
    <s v=""/>
    <n v="0"/>
    <m/>
    <x v="1"/>
    <n v="37"/>
    <s v=""/>
    <s v=""/>
    <s v="Yes, in IPM"/>
    <s v="Never"/>
    <s v="Silty loam + Sandy loam"/>
    <s v="&gt; 90 cm"/>
    <n v="10"/>
    <s v=""/>
    <x v="0"/>
    <x v="3"/>
    <x v="3"/>
    <x v="0"/>
    <x v="1"/>
    <x v="0"/>
    <x v="0"/>
    <x v="0"/>
    <x v="1"/>
    <x v="1"/>
    <x v="1"/>
    <x v="1"/>
    <x v="0"/>
    <x v="6"/>
    <x v="1"/>
    <x v="1"/>
    <x v="0"/>
    <x v="0"/>
    <x v="0"/>
    <x v="1"/>
    <x v="0"/>
    <x v="2"/>
    <x v="0"/>
    <x v="1"/>
    <x v="1"/>
    <x v="0"/>
    <x v="2"/>
    <x v="2"/>
    <x v="2"/>
    <x v="2"/>
    <x v="0"/>
    <x v="1"/>
    <x v="2"/>
    <x v="1"/>
    <x v="3"/>
    <x v="2"/>
    <x v="1"/>
    <x v="4"/>
    <m/>
    <m/>
    <m/>
    <m/>
    <m/>
    <m/>
    <m/>
    <m/>
    <m/>
    <m/>
    <s v="Fully true"/>
    <s v="Fully true"/>
    <x v="4"/>
    <x v="4"/>
    <x v="3"/>
    <x v="0"/>
    <x v="1"/>
    <x v="1"/>
    <x v="2"/>
    <x v="1"/>
    <x v="0"/>
    <x v="1"/>
    <x v="1"/>
    <x v="3"/>
    <x v="1"/>
    <x v="1"/>
    <x v="0"/>
    <x v="3"/>
    <x v="3"/>
    <x v="2"/>
    <x v="0"/>
    <x v="0"/>
    <x v="0"/>
    <x v="2"/>
    <x v="1"/>
    <x v="4"/>
    <x v="0"/>
    <x v="0"/>
    <x v="3"/>
    <x v="0"/>
    <x v="0"/>
    <x v="0"/>
    <n v="69"/>
    <n v="0.8214285714285714"/>
    <n v="35"/>
    <n v="36"/>
    <n v="28"/>
    <n v="0.7"/>
    <n v="3.1645833333333337"/>
    <m/>
    <m/>
    <n v="0.4"/>
    <n v="2"/>
    <n v="2.4"/>
    <m/>
    <m/>
    <m/>
    <n v="0.58333333333333337"/>
    <m/>
    <m/>
    <n v="0.13125000000000001"/>
    <n v="0"/>
    <n v="1.2500000000000001E-2"/>
    <n v="3.7499999999999999E-2"/>
    <m/>
    <n v="0.14375000000000002"/>
  </r>
  <r>
    <x v="24"/>
    <x v="1"/>
    <n v="1"/>
    <d v="2022-02-10T15:30:52"/>
    <s v="01:04:43"/>
    <x v="5"/>
    <s v="SSSA"/>
    <m/>
    <x v="37"/>
    <n v="0"/>
    <s v=""/>
    <n v="80"/>
    <s v=""/>
    <m/>
    <m/>
    <m/>
    <m/>
    <n v="0"/>
    <s v=""/>
    <n v="0"/>
    <s v=""/>
    <n v="4"/>
    <m/>
    <x v="1"/>
    <n v="31"/>
    <s v=""/>
    <s v=""/>
    <s v="Yes, in IPM"/>
    <s v="Never"/>
    <s v="Clay loam + Sandy loam"/>
    <s v="&gt; 90 cm"/>
    <n v="0"/>
    <n v="0"/>
    <x v="0"/>
    <x v="3"/>
    <x v="2"/>
    <x v="0"/>
    <x v="1"/>
    <x v="0"/>
    <x v="0"/>
    <x v="0"/>
    <x v="3"/>
    <x v="1"/>
    <x v="1"/>
    <x v="1"/>
    <x v="0"/>
    <x v="6"/>
    <x v="1"/>
    <x v="1"/>
    <x v="0"/>
    <x v="3"/>
    <x v="1"/>
    <x v="0"/>
    <x v="0"/>
    <x v="2"/>
    <x v="0"/>
    <x v="1"/>
    <x v="1"/>
    <x v="4"/>
    <x v="0"/>
    <x v="1"/>
    <x v="2"/>
    <x v="1"/>
    <x v="0"/>
    <x v="1"/>
    <x v="2"/>
    <x v="2"/>
    <x v="2"/>
    <x v="1"/>
    <x v="1"/>
    <x v="3"/>
    <m/>
    <m/>
    <m/>
    <m/>
    <m/>
    <m/>
    <m/>
    <m/>
    <m/>
    <m/>
    <s v="Not at all true"/>
    <s v="Intermediate"/>
    <x v="4"/>
    <x v="4"/>
    <x v="4"/>
    <x v="0"/>
    <x v="1"/>
    <x v="0"/>
    <x v="1"/>
    <x v="3"/>
    <x v="1"/>
    <x v="1"/>
    <x v="3"/>
    <x v="4"/>
    <x v="0"/>
    <x v="0"/>
    <x v="3"/>
    <x v="1"/>
    <x v="1"/>
    <x v="1"/>
    <x v="0"/>
    <x v="0"/>
    <x v="4"/>
    <x v="0"/>
    <x v="1"/>
    <x v="4"/>
    <x v="2"/>
    <x v="0"/>
    <x v="3"/>
    <x v="1"/>
    <x v="2"/>
    <x v="0"/>
    <n v="46.333333333333329"/>
    <n v="0.55158730158730152"/>
    <n v="24.333333333333336"/>
    <n v="27.666666666666668"/>
    <n v="21.333333333333336"/>
    <n v="0.53333333333333344"/>
    <n v="2.1764705882352939"/>
    <m/>
    <m/>
    <n v="0"/>
    <n v="2"/>
    <n v="2"/>
    <m/>
    <m/>
    <m/>
    <n v="0.17647058823529413"/>
    <m/>
    <m/>
    <n v="0"/>
    <n v="0"/>
    <n v="0"/>
    <n v="0"/>
    <m/>
    <n v="0"/>
  </r>
  <r>
    <x v="25"/>
    <x v="1"/>
    <n v="1"/>
    <d v="2022-02-14T09:40:23"/>
    <s v="01:56:48"/>
    <x v="4"/>
    <s v="JKI"/>
    <m/>
    <x v="38"/>
    <n v="0"/>
    <s v=""/>
    <n v="1574"/>
    <s v=""/>
    <m/>
    <m/>
    <m/>
    <m/>
    <n v="16"/>
    <s v=""/>
    <n v="0"/>
    <s v=""/>
    <s v="o"/>
    <m/>
    <x v="1"/>
    <n v="30"/>
    <s v="other quality label"/>
    <s v="QS"/>
    <s v="Yes, in IPM"/>
    <s v="Always"/>
    <s v="Sandy loam"/>
    <s v="&lt; 30 cm"/>
    <n v="20"/>
    <n v="15"/>
    <x v="0"/>
    <x v="0"/>
    <x v="0"/>
    <x v="0"/>
    <x v="0"/>
    <x v="0"/>
    <x v="0"/>
    <x v="3"/>
    <x v="3"/>
    <x v="3"/>
    <x v="5"/>
    <x v="4"/>
    <x v="0"/>
    <x v="6"/>
    <x v="3"/>
    <x v="3"/>
    <x v="0"/>
    <x v="0"/>
    <x v="1"/>
    <x v="0"/>
    <x v="1"/>
    <x v="2"/>
    <x v="0"/>
    <x v="1"/>
    <x v="2"/>
    <x v="0"/>
    <x v="1"/>
    <x v="2"/>
    <x v="3"/>
    <x v="4"/>
    <x v="0"/>
    <x v="1"/>
    <x v="2"/>
    <x v="2"/>
    <x v="2"/>
    <x v="1"/>
    <x v="0"/>
    <x v="2"/>
    <m/>
    <m/>
    <m/>
    <m/>
    <m/>
    <m/>
    <m/>
    <m/>
    <m/>
    <m/>
    <s v="Intermediate"/>
    <s v="Fully true"/>
    <x v="4"/>
    <x v="4"/>
    <x v="5"/>
    <x v="0"/>
    <x v="3"/>
    <x v="0"/>
    <x v="3"/>
    <x v="1"/>
    <x v="3"/>
    <x v="0"/>
    <x v="0"/>
    <x v="2"/>
    <x v="0"/>
    <x v="0"/>
    <x v="4"/>
    <x v="2"/>
    <x v="5"/>
    <x v="2"/>
    <x v="2"/>
    <x v="4"/>
    <x v="4"/>
    <x v="1"/>
    <x v="2"/>
    <x v="4"/>
    <x v="2"/>
    <x v="0"/>
    <x v="0"/>
    <x v="0"/>
    <x v="4"/>
    <x v="0"/>
    <n v="51"/>
    <n v="0.6071428571428571"/>
    <n v="20"/>
    <n v="27"/>
    <n v="14"/>
    <n v="0.35"/>
    <n v="3.965352564102564"/>
    <m/>
    <m/>
    <n v="0.18028846153846154"/>
    <n v="1.4192307692307691"/>
    <n v="1.5995192307692305"/>
    <m/>
    <m/>
    <m/>
    <n v="0.33333333333333331"/>
    <m/>
    <m/>
    <n v="0.95192307692307687"/>
    <n v="0"/>
    <n v="8.4615384615384613E-3"/>
    <n v="1.0721153846153846"/>
    <m/>
    <n v="0.96038461538461528"/>
  </r>
  <r>
    <x v="26"/>
    <x v="1"/>
    <n v="1"/>
    <d v="2022-02-14T12:16:42"/>
    <s v="03:07:11"/>
    <x v="5"/>
    <s v="SSSA"/>
    <m/>
    <x v="39"/>
    <n v="0"/>
    <s v=""/>
    <n v="160"/>
    <s v=""/>
    <m/>
    <m/>
    <m/>
    <m/>
    <n v="0"/>
    <s v=""/>
    <n v="0"/>
    <s v=""/>
    <n v="0"/>
    <m/>
    <x v="1"/>
    <n v="12"/>
    <s v=""/>
    <s v=""/>
    <s v="Yes, in IPM"/>
    <s v="Never"/>
    <s v="Clay + Clay loam"/>
    <s v="&gt; 90 cm"/>
    <n v="0"/>
    <n v="0"/>
    <x v="1"/>
    <x v="3"/>
    <x v="1"/>
    <x v="1"/>
    <x v="2"/>
    <x v="0"/>
    <x v="2"/>
    <x v="2"/>
    <x v="1"/>
    <x v="1"/>
    <x v="5"/>
    <x v="0"/>
    <x v="0"/>
    <x v="6"/>
    <x v="0"/>
    <x v="1"/>
    <x v="0"/>
    <x v="3"/>
    <x v="1"/>
    <x v="2"/>
    <x v="1"/>
    <x v="2"/>
    <x v="0"/>
    <x v="1"/>
    <x v="1"/>
    <x v="0"/>
    <x v="0"/>
    <x v="1"/>
    <x v="0"/>
    <x v="1"/>
    <x v="0"/>
    <x v="0"/>
    <x v="2"/>
    <x v="3"/>
    <x v="1"/>
    <x v="2"/>
    <x v="1"/>
    <x v="2"/>
    <m/>
    <m/>
    <m/>
    <m/>
    <m/>
    <m/>
    <m/>
    <m/>
    <m/>
    <m/>
    <s v="Not at all true"/>
    <s v="Not really true"/>
    <x v="4"/>
    <x v="4"/>
    <x v="3"/>
    <x v="4"/>
    <x v="1"/>
    <x v="0"/>
    <x v="4"/>
    <x v="3"/>
    <x v="0"/>
    <x v="0"/>
    <x v="3"/>
    <x v="0"/>
    <x v="2"/>
    <x v="2"/>
    <x v="3"/>
    <x v="3"/>
    <x v="3"/>
    <x v="0"/>
    <x v="2"/>
    <x v="2"/>
    <x v="0"/>
    <x v="0"/>
    <x v="2"/>
    <x v="4"/>
    <x v="2"/>
    <x v="0"/>
    <x v="3"/>
    <x v="2"/>
    <x v="2"/>
    <x v="0"/>
    <n v="39.666666666666664"/>
    <n v="0.47222222222222221"/>
    <n v="26.666666666666668"/>
    <n v="26.333333333333336"/>
    <n v="23.666666666666668"/>
    <n v="0.59166666666666667"/>
    <n v="1.3568627450980391"/>
    <m/>
    <m/>
    <n v="0"/>
    <n v="1"/>
    <n v="1"/>
    <m/>
    <m/>
    <m/>
    <n v="0.27450980392156865"/>
    <m/>
    <m/>
    <n v="8.2352941176470587E-2"/>
    <n v="0"/>
    <n v="0"/>
    <n v="0"/>
    <m/>
    <n v="8.2352941176470587E-2"/>
  </r>
  <r>
    <x v="27"/>
    <x v="1"/>
    <n v="1"/>
    <d v="2022-02-14T11:26:45"/>
    <s v="35:14"/>
    <x v="4"/>
    <s v="JKI"/>
    <m/>
    <x v="40"/>
    <n v="0"/>
    <s v=""/>
    <n v="203"/>
    <s v=""/>
    <m/>
    <m/>
    <m/>
    <m/>
    <n v="0"/>
    <s v=""/>
    <n v="0"/>
    <s v=""/>
    <n v="0"/>
    <m/>
    <x v="1"/>
    <n v="38"/>
    <s v=""/>
    <s v=""/>
    <s v="Yes, in IPM"/>
    <s v="Sometimes"/>
    <s v="Silty loam"/>
    <s v="&gt; 90 cm"/>
    <n v="0"/>
    <n v="0"/>
    <x v="2"/>
    <x v="2"/>
    <x v="0"/>
    <x v="1"/>
    <x v="0"/>
    <x v="1"/>
    <x v="3"/>
    <x v="3"/>
    <x v="3"/>
    <x v="0"/>
    <x v="0"/>
    <x v="0"/>
    <x v="0"/>
    <x v="6"/>
    <x v="4"/>
    <x v="3"/>
    <x v="0"/>
    <x v="1"/>
    <x v="3"/>
    <x v="2"/>
    <x v="1"/>
    <x v="0"/>
    <x v="1"/>
    <x v="2"/>
    <x v="4"/>
    <x v="4"/>
    <x v="2"/>
    <x v="2"/>
    <x v="0"/>
    <x v="0"/>
    <x v="2"/>
    <x v="3"/>
    <x v="2"/>
    <x v="2"/>
    <x v="1"/>
    <x v="2"/>
    <x v="2"/>
    <x v="3"/>
    <m/>
    <m/>
    <m/>
    <m/>
    <m/>
    <m/>
    <m/>
    <m/>
    <m/>
    <m/>
    <s v="Rather true"/>
    <s v="Rather true"/>
    <x v="4"/>
    <x v="4"/>
    <x v="0"/>
    <x v="0"/>
    <x v="1"/>
    <x v="1"/>
    <x v="0"/>
    <x v="1"/>
    <x v="3"/>
    <x v="0"/>
    <x v="1"/>
    <x v="3"/>
    <x v="1"/>
    <x v="1"/>
    <x v="4"/>
    <x v="3"/>
    <x v="3"/>
    <x v="1"/>
    <x v="0"/>
    <x v="0"/>
    <x v="4"/>
    <x v="1"/>
    <x v="2"/>
    <x v="4"/>
    <x v="2"/>
    <x v="1"/>
    <x v="3"/>
    <x v="1"/>
    <x v="2"/>
    <x v="0"/>
    <n v="60.666666666666664"/>
    <n v="0.72222222222222221"/>
    <n v="20.666666666666668"/>
    <n v="34.666666666666671"/>
    <n v="14.666666666666666"/>
    <n v="0.36666666666666664"/>
    <n v="2.7333333333333334"/>
    <m/>
    <m/>
    <n v="0"/>
    <n v="1.2823529411764707"/>
    <n v="1.2823529411764707"/>
    <m/>
    <m/>
    <m/>
    <n v="0.45098039215686275"/>
    <m/>
    <m/>
    <n v="0.58823529411764708"/>
    <n v="0"/>
    <n v="0"/>
    <n v="0.41176470588235292"/>
    <m/>
    <n v="0.58823529411764708"/>
  </r>
  <r>
    <x v="28"/>
    <x v="1"/>
    <n v="1"/>
    <d v="2022-02-14T12:46:15"/>
    <s v="25:56"/>
    <x v="4"/>
    <s v="JKI"/>
    <m/>
    <x v="41"/>
    <n v="0"/>
    <s v=""/>
    <n v="1760"/>
    <s v=""/>
    <m/>
    <m/>
    <m/>
    <m/>
    <n v="0"/>
    <s v=""/>
    <n v="0"/>
    <s v=""/>
    <n v="0"/>
    <m/>
    <x v="1"/>
    <n v="8"/>
    <s v="other quality label"/>
    <s v="QS"/>
    <s v="None"/>
    <s v="Never"/>
    <s v="Clay loam"/>
    <s v="30 - 60 cm"/>
    <n v="30"/>
    <n v="5"/>
    <x v="0"/>
    <x v="0"/>
    <x v="0"/>
    <x v="0"/>
    <x v="0"/>
    <x v="1"/>
    <x v="2"/>
    <x v="0"/>
    <x v="5"/>
    <x v="3"/>
    <x v="3"/>
    <x v="3"/>
    <x v="0"/>
    <x v="6"/>
    <x v="0"/>
    <x v="0"/>
    <x v="0"/>
    <x v="1"/>
    <x v="1"/>
    <x v="4"/>
    <x v="0"/>
    <x v="2"/>
    <x v="0"/>
    <x v="1"/>
    <x v="0"/>
    <x v="4"/>
    <x v="0"/>
    <x v="0"/>
    <x v="2"/>
    <x v="2"/>
    <x v="0"/>
    <x v="0"/>
    <x v="2"/>
    <x v="1"/>
    <x v="2"/>
    <x v="1"/>
    <x v="2"/>
    <x v="0"/>
    <m/>
    <m/>
    <m/>
    <m/>
    <m/>
    <m/>
    <m/>
    <m/>
    <m/>
    <m/>
    <s v="Fully true"/>
    <s v="Fully true"/>
    <x v="4"/>
    <x v="4"/>
    <x v="2"/>
    <x v="0"/>
    <x v="1"/>
    <x v="2"/>
    <x v="1"/>
    <x v="3"/>
    <x v="4"/>
    <x v="1"/>
    <x v="4"/>
    <x v="3"/>
    <x v="1"/>
    <x v="1"/>
    <x v="4"/>
    <x v="1"/>
    <x v="1"/>
    <x v="0"/>
    <x v="1"/>
    <x v="1"/>
    <x v="4"/>
    <x v="2"/>
    <x v="0"/>
    <x v="4"/>
    <x v="1"/>
    <x v="0"/>
    <x v="0"/>
    <x v="0"/>
    <x v="2"/>
    <x v="0"/>
    <n v="53.666666666666664"/>
    <n v="0.63888888888888884"/>
    <n v="18.333333333333332"/>
    <n v="29.666666666666668"/>
    <n v="15.333333333333332"/>
    <n v="0.3833333333333333"/>
    <n v="4.8202380952380945"/>
    <m/>
    <m/>
    <n v="0.16071428571428573"/>
    <n v="1.5714285714285714"/>
    <n v="1.7321428571428572"/>
    <m/>
    <m/>
    <m/>
    <n v="0.66666666666666663"/>
    <m/>
    <m/>
    <n v="0.65714285714285714"/>
    <n v="0"/>
    <n v="3.214285714285714E-2"/>
    <n v="1.7321428571428572"/>
    <m/>
    <n v="0.68928571428571428"/>
  </r>
  <r>
    <x v="29"/>
    <x v="1"/>
    <n v="1"/>
    <d v="2022-02-14T12:53:31"/>
    <s v="28:31"/>
    <x v="5"/>
    <s v="SSSA"/>
    <m/>
    <x v="42"/>
    <n v="0"/>
    <s v=""/>
    <n v="160"/>
    <s v=""/>
    <m/>
    <m/>
    <m/>
    <m/>
    <n v="0"/>
    <s v=""/>
    <n v="0"/>
    <s v=""/>
    <n v="0"/>
    <m/>
    <x v="1"/>
    <n v="33"/>
    <s v=""/>
    <s v=""/>
    <s v="Yes, in IPM"/>
    <s v="Never"/>
    <s v="Clay loam + Sandy loam"/>
    <s v="&gt; 90 cm"/>
    <n v="0"/>
    <n v="0"/>
    <x v="1"/>
    <x v="1"/>
    <x v="0"/>
    <x v="0"/>
    <x v="2"/>
    <x v="1"/>
    <x v="0"/>
    <x v="0"/>
    <x v="1"/>
    <x v="1"/>
    <x v="1"/>
    <x v="1"/>
    <x v="0"/>
    <x v="6"/>
    <x v="1"/>
    <x v="1"/>
    <x v="0"/>
    <x v="3"/>
    <x v="4"/>
    <x v="4"/>
    <x v="0"/>
    <x v="2"/>
    <x v="0"/>
    <x v="1"/>
    <x v="2"/>
    <x v="5"/>
    <x v="1"/>
    <x v="0"/>
    <x v="2"/>
    <x v="2"/>
    <x v="0"/>
    <x v="1"/>
    <x v="2"/>
    <x v="1"/>
    <x v="2"/>
    <x v="1"/>
    <x v="1"/>
    <x v="3"/>
    <m/>
    <m/>
    <m/>
    <m/>
    <m/>
    <m/>
    <m/>
    <m/>
    <m/>
    <m/>
    <s v="Not at all true"/>
    <s v="Fully true"/>
    <x v="4"/>
    <x v="4"/>
    <x v="5"/>
    <x v="0"/>
    <x v="1"/>
    <x v="3"/>
    <x v="2"/>
    <x v="1"/>
    <x v="0"/>
    <x v="1"/>
    <x v="2"/>
    <x v="3"/>
    <x v="1"/>
    <x v="1"/>
    <x v="0"/>
    <x v="0"/>
    <x v="0"/>
    <x v="1"/>
    <x v="0"/>
    <x v="0"/>
    <x v="0"/>
    <x v="0"/>
    <x v="1"/>
    <x v="4"/>
    <x v="2"/>
    <x v="0"/>
    <x v="0"/>
    <x v="2"/>
    <x v="5"/>
    <x v="0"/>
    <n v="55.666666666666664"/>
    <n v="0.66269841269841268"/>
    <n v="25.666666666666668"/>
    <n v="34"/>
    <n v="23.666666666666668"/>
    <n v="0.59166666666666667"/>
    <n v="2.0784313725490193"/>
    <m/>
    <m/>
    <n v="0"/>
    <n v="1.4705882352941178"/>
    <n v="1.4705882352941178"/>
    <m/>
    <m/>
    <m/>
    <n v="0.31372549019607843"/>
    <m/>
    <m/>
    <n v="0.23529411764705882"/>
    <n v="0"/>
    <n v="5.8823529411764705E-2"/>
    <n v="0"/>
    <m/>
    <n v="0.29411764705882354"/>
  </r>
  <r>
    <x v="30"/>
    <x v="1"/>
    <n v="1"/>
    <d v="2022-02-14T16:24:31"/>
    <s v="01:34:28"/>
    <x v="5"/>
    <s v="SSSA"/>
    <m/>
    <x v="43"/>
    <n v="0"/>
    <s v=""/>
    <n v="260"/>
    <s v=""/>
    <m/>
    <m/>
    <m/>
    <m/>
    <n v="0"/>
    <s v=""/>
    <n v="0"/>
    <s v=""/>
    <n v="0"/>
    <m/>
    <x v="1"/>
    <n v="52"/>
    <s v=""/>
    <s v=""/>
    <s v="Yes, in IPM"/>
    <s v="Sometimes"/>
    <s v="Clay loam + Sandy loam"/>
    <s v="&gt; 90 cm"/>
    <n v="0"/>
    <n v="0"/>
    <x v="0"/>
    <x v="1"/>
    <x v="2"/>
    <x v="0"/>
    <x v="3"/>
    <x v="3"/>
    <x v="2"/>
    <x v="0"/>
    <x v="3"/>
    <x v="0"/>
    <x v="0"/>
    <x v="0"/>
    <x v="0"/>
    <x v="6"/>
    <x v="1"/>
    <x v="0"/>
    <x v="0"/>
    <x v="2"/>
    <x v="2"/>
    <x v="1"/>
    <x v="5"/>
    <x v="2"/>
    <x v="0"/>
    <x v="1"/>
    <x v="0"/>
    <x v="5"/>
    <x v="0"/>
    <x v="1"/>
    <x v="1"/>
    <x v="2"/>
    <x v="0"/>
    <x v="0"/>
    <x v="2"/>
    <x v="1"/>
    <x v="3"/>
    <x v="3"/>
    <x v="1"/>
    <x v="3"/>
    <m/>
    <m/>
    <m/>
    <m/>
    <m/>
    <m/>
    <m/>
    <m/>
    <m/>
    <m/>
    <s v="Not at all true"/>
    <s v="Rather true"/>
    <x v="4"/>
    <x v="4"/>
    <x v="5"/>
    <x v="3"/>
    <x v="1"/>
    <x v="2"/>
    <x v="0"/>
    <x v="1"/>
    <x v="0"/>
    <x v="1"/>
    <x v="2"/>
    <x v="3"/>
    <x v="1"/>
    <x v="1"/>
    <x v="3"/>
    <x v="3"/>
    <x v="3"/>
    <x v="0"/>
    <x v="2"/>
    <x v="2"/>
    <x v="4"/>
    <x v="0"/>
    <x v="1"/>
    <x v="4"/>
    <x v="1"/>
    <x v="0"/>
    <x v="3"/>
    <x v="2"/>
    <x v="0"/>
    <x v="0"/>
    <n v="46.666666666666671"/>
    <n v="0.55555555555555558"/>
    <n v="21.666666666666668"/>
    <n v="26.999999999999996"/>
    <n v="19.333333333333332"/>
    <n v="0.48333333333333328"/>
    <n v="1.9166666666666667"/>
    <m/>
    <m/>
    <n v="0.5"/>
    <n v="0.5"/>
    <n v="1"/>
    <m/>
    <m/>
    <m/>
    <n v="0.16666666666666666"/>
    <m/>
    <m/>
    <n v="0.25"/>
    <n v="0"/>
    <n v="0.5"/>
    <n v="0"/>
    <m/>
    <n v="0.75"/>
  </r>
  <r>
    <x v="31"/>
    <x v="1"/>
    <n v="1"/>
    <d v="2022-02-14T17:51:09"/>
    <s v="01:25:03"/>
    <x v="5"/>
    <s v="SSSA"/>
    <m/>
    <x v="44"/>
    <n v="0"/>
    <s v=""/>
    <n v="450"/>
    <s v=""/>
    <m/>
    <m/>
    <m/>
    <m/>
    <n v="0"/>
    <s v=""/>
    <n v="0"/>
    <s v=""/>
    <n v="0"/>
    <m/>
    <x v="1"/>
    <n v="41"/>
    <s v=""/>
    <s v=""/>
    <s v="Yes, in IPM"/>
    <s v="Never"/>
    <s v="Clay loam + Loam"/>
    <s v="&gt; 90 cm"/>
    <n v="0"/>
    <n v="0"/>
    <x v="0"/>
    <x v="3"/>
    <x v="0"/>
    <x v="0"/>
    <x v="4"/>
    <x v="4"/>
    <x v="0"/>
    <x v="0"/>
    <x v="1"/>
    <x v="1"/>
    <x v="1"/>
    <x v="1"/>
    <x v="0"/>
    <x v="6"/>
    <x v="1"/>
    <x v="1"/>
    <x v="0"/>
    <x v="2"/>
    <x v="4"/>
    <x v="2"/>
    <x v="2"/>
    <x v="2"/>
    <x v="0"/>
    <x v="1"/>
    <x v="1"/>
    <x v="3"/>
    <x v="0"/>
    <x v="1"/>
    <x v="2"/>
    <x v="1"/>
    <x v="0"/>
    <x v="1"/>
    <x v="2"/>
    <x v="2"/>
    <x v="1"/>
    <x v="1"/>
    <x v="0"/>
    <x v="3"/>
    <m/>
    <m/>
    <m/>
    <m/>
    <m/>
    <m/>
    <m/>
    <m/>
    <m/>
    <m/>
    <s v="Not at all true"/>
    <s v="Not at all true"/>
    <x v="4"/>
    <x v="4"/>
    <x v="4"/>
    <x v="0"/>
    <x v="1"/>
    <x v="3"/>
    <x v="2"/>
    <x v="1"/>
    <x v="1"/>
    <x v="3"/>
    <x v="0"/>
    <x v="4"/>
    <x v="2"/>
    <x v="2"/>
    <x v="0"/>
    <x v="1"/>
    <x v="1"/>
    <x v="4"/>
    <x v="2"/>
    <x v="2"/>
    <x v="0"/>
    <x v="0"/>
    <x v="0"/>
    <x v="4"/>
    <x v="2"/>
    <x v="0"/>
    <x v="3"/>
    <x v="0"/>
    <x v="1"/>
    <x v="0"/>
    <n v="46"/>
    <n v="0.54761904761904767"/>
    <n v="31"/>
    <n v="26.333333333333332"/>
    <n v="25.666666666666668"/>
    <n v="0.64166666666666672"/>
    <n v="2.375"/>
    <m/>
    <m/>
    <n v="1"/>
    <n v="1"/>
    <n v="2"/>
    <m/>
    <m/>
    <m/>
    <n v="0.375"/>
    <m/>
    <m/>
    <n v="0"/>
    <n v="0"/>
    <n v="0"/>
    <n v="0"/>
    <m/>
    <n v="0"/>
  </r>
  <r>
    <x v="32"/>
    <x v="1"/>
    <n v="1"/>
    <d v="2022-02-16T10:50:23"/>
    <s v="01:49:44"/>
    <x v="4"/>
    <s v="JKI"/>
    <m/>
    <x v="45"/>
    <n v="0"/>
    <s v=""/>
    <n v="1400"/>
    <s v=""/>
    <m/>
    <m/>
    <m/>
    <m/>
    <n v="400"/>
    <s v=""/>
    <n v="0"/>
    <s v=""/>
    <n v="0"/>
    <m/>
    <x v="1"/>
    <n v="32"/>
    <s v="other quality label + other environmental label"/>
    <s v="EMAS, QS, QM"/>
    <s v="Yes, in IPM + Yes, in Organic"/>
    <s v="Always"/>
    <s v="Sandy loam"/>
    <s v="30 - 60 cm"/>
    <n v="40"/>
    <n v="15"/>
    <x v="0"/>
    <x v="0"/>
    <x v="4"/>
    <x v="0"/>
    <x v="3"/>
    <x v="3"/>
    <x v="2"/>
    <x v="2"/>
    <x v="0"/>
    <x v="0"/>
    <x v="0"/>
    <x v="0"/>
    <x v="0"/>
    <x v="6"/>
    <x v="0"/>
    <x v="0"/>
    <x v="0"/>
    <x v="0"/>
    <x v="1"/>
    <x v="0"/>
    <x v="0"/>
    <x v="1"/>
    <x v="0"/>
    <x v="1"/>
    <x v="4"/>
    <x v="1"/>
    <x v="1"/>
    <x v="2"/>
    <x v="0"/>
    <x v="2"/>
    <x v="0"/>
    <x v="0"/>
    <x v="2"/>
    <x v="2"/>
    <x v="2"/>
    <x v="1"/>
    <x v="0"/>
    <x v="1"/>
    <m/>
    <m/>
    <m/>
    <m/>
    <m/>
    <m/>
    <m/>
    <m/>
    <m/>
    <m/>
    <s v="Not at all true"/>
    <s v="Rather true"/>
    <x v="4"/>
    <x v="4"/>
    <x v="5"/>
    <x v="0"/>
    <x v="1"/>
    <x v="1"/>
    <x v="3"/>
    <x v="0"/>
    <x v="0"/>
    <x v="1"/>
    <x v="1"/>
    <x v="4"/>
    <x v="3"/>
    <x v="3"/>
    <x v="3"/>
    <x v="0"/>
    <x v="0"/>
    <x v="1"/>
    <x v="1"/>
    <x v="1"/>
    <x v="4"/>
    <x v="1"/>
    <x v="2"/>
    <x v="4"/>
    <x v="2"/>
    <x v="0"/>
    <x v="3"/>
    <x v="1"/>
    <x v="1"/>
    <x v="0"/>
    <n v="59.666666666666664"/>
    <n v="0.71031746031746024"/>
    <n v="28"/>
    <n v="33.666666666666664"/>
    <n v="23"/>
    <n v="0.57499999999999996"/>
    <n v="2.5750000000000002"/>
    <m/>
    <m/>
    <n v="8.0000000000000002E-3"/>
    <n v="1.3"/>
    <n v="1.3080000000000001"/>
    <m/>
    <m/>
    <m/>
    <n v="0.35499999999999998"/>
    <m/>
    <m/>
    <n v="0.6"/>
    <n v="0"/>
    <n v="0"/>
    <n v="0.31200000000000006"/>
    <m/>
    <n v="0.6"/>
  </r>
  <r>
    <x v="33"/>
    <x v="1"/>
    <n v="1"/>
    <d v="2022-02-18T14:39:40"/>
    <s v="30:57"/>
    <x v="5"/>
    <s v="SSSA"/>
    <m/>
    <x v="46"/>
    <n v="0"/>
    <n v="0"/>
    <n v="36"/>
    <s v="NO"/>
    <m/>
    <m/>
    <m/>
    <m/>
    <n v="0"/>
    <n v="0"/>
    <n v="0"/>
    <n v="0"/>
    <s v="5 (horticulture)"/>
    <s v="No"/>
    <x v="1"/>
    <s v=""/>
    <s v=""/>
    <s v=""/>
    <s v="Yes, in IPM"/>
    <s v="Sometimes"/>
    <s v="Silty loam + Sandy loam"/>
    <s v="&gt; 90 cm"/>
    <n v="0"/>
    <n v="0"/>
    <x v="0"/>
    <x v="3"/>
    <x v="2"/>
    <x v="1"/>
    <x v="4"/>
    <x v="3"/>
    <x v="3"/>
    <x v="0"/>
    <x v="1"/>
    <x v="1"/>
    <x v="1"/>
    <x v="1"/>
    <x v="0"/>
    <x v="6"/>
    <x v="1"/>
    <x v="1"/>
    <x v="0"/>
    <x v="0"/>
    <x v="0"/>
    <x v="1"/>
    <x v="5"/>
    <x v="2"/>
    <x v="0"/>
    <x v="1"/>
    <x v="2"/>
    <x v="1"/>
    <x v="0"/>
    <x v="1"/>
    <x v="2"/>
    <x v="0"/>
    <x v="0"/>
    <x v="1"/>
    <x v="2"/>
    <x v="2"/>
    <x v="2"/>
    <x v="1"/>
    <x v="1"/>
    <x v="2"/>
    <m/>
    <m/>
    <m/>
    <m/>
    <m/>
    <m/>
    <m/>
    <m/>
    <m/>
    <m/>
    <s v="Not at all true"/>
    <s v="Not at all true"/>
    <x v="4"/>
    <x v="4"/>
    <x v="5"/>
    <x v="4"/>
    <x v="4"/>
    <x v="3"/>
    <x v="2"/>
    <x v="1"/>
    <x v="3"/>
    <x v="1"/>
    <x v="1"/>
    <x v="0"/>
    <x v="1"/>
    <x v="1"/>
    <x v="3"/>
    <x v="0"/>
    <x v="0"/>
    <x v="2"/>
    <x v="2"/>
    <x v="2"/>
    <x v="0"/>
    <x v="1"/>
    <x v="1"/>
    <x v="4"/>
    <x v="2"/>
    <x v="1"/>
    <x v="1"/>
    <x v="0"/>
    <x v="1"/>
    <x v="0"/>
    <n v="43.333333333333329"/>
    <n v="0.51587301587301582"/>
    <n v="26.333333333333332"/>
    <n v="23.666666666666668"/>
    <n v="22.333333333333332"/>
    <n v="0.55833333333333335"/>
    <n v="2.3703703703703702"/>
    <m/>
    <m/>
    <n v="0.61111111111111116"/>
    <n v="1.2777777777777777"/>
    <n v="1.8888888888888888"/>
    <m/>
    <m/>
    <m/>
    <n v="0.20370370370370369"/>
    <m/>
    <m/>
    <n v="0.27777777777777779"/>
    <n v="0"/>
    <n v="0"/>
    <n v="0"/>
    <m/>
    <n v="0.27777777777777779"/>
  </r>
  <r>
    <x v="34"/>
    <x v="1"/>
    <n v="1"/>
    <d v="2022-02-18T16:55:39"/>
    <s v="01:21:45"/>
    <x v="5"/>
    <s v="SSSA"/>
    <m/>
    <x v="47"/>
    <n v="0"/>
    <s v=""/>
    <n v="130"/>
    <s v="Yes"/>
    <m/>
    <m/>
    <m/>
    <m/>
    <n v="0"/>
    <s v="Yes"/>
    <n v="2.5"/>
    <s v="YES"/>
    <n v="0"/>
    <m/>
    <x v="1"/>
    <n v="36"/>
    <s v="organic farming"/>
    <s v="Organic farming certifier; Ecor"/>
    <s v="Yes, in Organic"/>
    <s v="Never"/>
    <s v="Clay + Clay loam"/>
    <s v="&gt; 90 cm"/>
    <n v="2"/>
    <n v="2"/>
    <x v="0"/>
    <x v="3"/>
    <x v="4"/>
    <x v="0"/>
    <x v="0"/>
    <x v="0"/>
    <x v="0"/>
    <x v="0"/>
    <x v="1"/>
    <x v="1"/>
    <x v="1"/>
    <x v="1"/>
    <x v="0"/>
    <x v="6"/>
    <x v="1"/>
    <x v="1"/>
    <x v="0"/>
    <x v="4"/>
    <x v="0"/>
    <x v="1"/>
    <x v="3"/>
    <x v="2"/>
    <x v="0"/>
    <x v="1"/>
    <x v="1"/>
    <x v="2"/>
    <x v="0"/>
    <x v="4"/>
    <x v="2"/>
    <x v="1"/>
    <x v="0"/>
    <x v="1"/>
    <x v="2"/>
    <x v="3"/>
    <x v="2"/>
    <x v="1"/>
    <x v="0"/>
    <x v="3"/>
    <m/>
    <m/>
    <m/>
    <m/>
    <m/>
    <m/>
    <m/>
    <m/>
    <m/>
    <m/>
    <s v="Fully true"/>
    <s v="Fully true"/>
    <x v="4"/>
    <x v="4"/>
    <x v="2"/>
    <x v="0"/>
    <x v="1"/>
    <x v="3"/>
    <x v="1"/>
    <x v="0"/>
    <x v="4"/>
    <x v="1"/>
    <x v="2"/>
    <x v="3"/>
    <x v="1"/>
    <x v="1"/>
    <x v="3"/>
    <x v="5"/>
    <x v="5"/>
    <x v="1"/>
    <x v="2"/>
    <x v="2"/>
    <x v="2"/>
    <x v="0"/>
    <x v="1"/>
    <x v="4"/>
    <x v="1"/>
    <x v="2"/>
    <x v="0"/>
    <x v="0"/>
    <x v="2"/>
    <x v="1"/>
    <n v="53.333333333333336"/>
    <n v="0.634920634920635"/>
    <n v="22.333333333333332"/>
    <n v="31"/>
    <n v="19.333333333333332"/>
    <n v="0.48333333333333328"/>
    <n v="0"/>
    <m/>
    <m/>
    <n v="0"/>
    <n v="0"/>
    <n v="0"/>
    <m/>
    <m/>
    <m/>
    <n v="0"/>
    <m/>
    <m/>
    <n v="0"/>
    <n v="0"/>
    <n v="0"/>
    <n v="0"/>
    <m/>
    <n v="0"/>
  </r>
  <r>
    <x v="35"/>
    <x v="1"/>
    <n v="1"/>
    <d v="2022-02-21T10:02:29"/>
    <s v="49:56"/>
    <x v="5"/>
    <s v="SSSA"/>
    <m/>
    <x v="48"/>
    <n v="0.4"/>
    <s v="Yes"/>
    <n v="280"/>
    <s v="Yes"/>
    <m/>
    <m/>
    <m/>
    <m/>
    <n v="0"/>
    <s v=""/>
    <n v="3"/>
    <s v="YES"/>
    <s v="forest"/>
    <s v="No"/>
    <x v="1"/>
    <n v="26"/>
    <s v="organic farming"/>
    <s v=""/>
    <s v="None"/>
    <s v="Never"/>
    <s v="Clay loam + Loam"/>
    <s v="&gt; 90 cm"/>
    <n v="0"/>
    <n v="2"/>
    <x v="0"/>
    <x v="3"/>
    <x v="4"/>
    <x v="0"/>
    <x v="0"/>
    <x v="0"/>
    <x v="0"/>
    <x v="0"/>
    <x v="1"/>
    <x v="1"/>
    <x v="1"/>
    <x v="1"/>
    <x v="0"/>
    <x v="6"/>
    <x v="1"/>
    <x v="1"/>
    <x v="0"/>
    <x v="0"/>
    <x v="0"/>
    <x v="1"/>
    <x v="1"/>
    <x v="2"/>
    <x v="0"/>
    <x v="1"/>
    <x v="1"/>
    <x v="0"/>
    <x v="0"/>
    <x v="1"/>
    <x v="2"/>
    <x v="1"/>
    <x v="0"/>
    <x v="1"/>
    <x v="2"/>
    <x v="2"/>
    <x v="3"/>
    <x v="2"/>
    <x v="0"/>
    <x v="1"/>
    <m/>
    <m/>
    <m/>
    <m/>
    <m/>
    <m/>
    <m/>
    <m/>
    <m/>
    <m/>
    <s v="Not at all true"/>
    <s v="Not at all true"/>
    <x v="4"/>
    <x v="4"/>
    <x v="3"/>
    <x v="4"/>
    <x v="4"/>
    <x v="3"/>
    <x v="1"/>
    <x v="1"/>
    <x v="4"/>
    <x v="1"/>
    <x v="1"/>
    <x v="1"/>
    <x v="3"/>
    <x v="2"/>
    <x v="4"/>
    <x v="2"/>
    <x v="2"/>
    <x v="1"/>
    <x v="2"/>
    <x v="2"/>
    <x v="0"/>
    <x v="0"/>
    <x v="2"/>
    <x v="4"/>
    <x v="2"/>
    <x v="2"/>
    <x v="0"/>
    <x v="2"/>
    <x v="2"/>
    <x v="1"/>
    <n v="35.333333333333336"/>
    <n v="0.42063492063492064"/>
    <n v="21.333333333333332"/>
    <n v="20"/>
    <n v="17.333333333333332"/>
    <n v="0.43333333333333329"/>
    <n v="0"/>
    <m/>
    <m/>
    <n v="0"/>
    <n v="0"/>
    <n v="0"/>
    <m/>
    <m/>
    <m/>
    <n v="0"/>
    <m/>
    <m/>
    <n v="0"/>
    <n v="0"/>
    <n v="0"/>
    <n v="0"/>
    <m/>
    <n v="0"/>
  </r>
  <r>
    <x v="36"/>
    <x v="1"/>
    <n v="1"/>
    <d v="2022-02-21T17:30:53"/>
    <s v="01:14:26"/>
    <x v="5"/>
    <s v="SSSA"/>
    <m/>
    <x v="49"/>
    <n v="0"/>
    <s v=""/>
    <n v="420"/>
    <s v="NO"/>
    <m/>
    <m/>
    <m/>
    <m/>
    <n v="0"/>
    <s v=""/>
    <n v="0"/>
    <s v=""/>
    <n v="0"/>
    <m/>
    <x v="1"/>
    <n v="26"/>
    <s v=""/>
    <s v=""/>
    <s v="Yes, in IPM"/>
    <s v="Never"/>
    <s v="Clay loam + Loam"/>
    <s v="&gt; 90 cm"/>
    <n v="0"/>
    <n v="0"/>
    <x v="0"/>
    <x v="3"/>
    <x v="1"/>
    <x v="0"/>
    <x v="4"/>
    <x v="0"/>
    <x v="0"/>
    <x v="0"/>
    <x v="1"/>
    <x v="1"/>
    <x v="1"/>
    <x v="1"/>
    <x v="0"/>
    <x v="6"/>
    <x v="1"/>
    <x v="1"/>
    <x v="0"/>
    <x v="0"/>
    <x v="0"/>
    <x v="1"/>
    <x v="3"/>
    <x v="2"/>
    <x v="0"/>
    <x v="1"/>
    <x v="1"/>
    <x v="0"/>
    <x v="0"/>
    <x v="1"/>
    <x v="2"/>
    <x v="1"/>
    <x v="0"/>
    <x v="1"/>
    <x v="2"/>
    <x v="3"/>
    <x v="3"/>
    <x v="2"/>
    <x v="2"/>
    <x v="1"/>
    <m/>
    <m/>
    <m/>
    <m/>
    <m/>
    <m/>
    <m/>
    <m/>
    <m/>
    <m/>
    <s v="Not really true"/>
    <s v="Intermediate"/>
    <x v="4"/>
    <x v="4"/>
    <x v="0"/>
    <x v="0"/>
    <x v="1"/>
    <x v="3"/>
    <x v="1"/>
    <x v="3"/>
    <x v="1"/>
    <x v="1"/>
    <x v="1"/>
    <x v="3"/>
    <x v="1"/>
    <x v="1"/>
    <x v="3"/>
    <x v="1"/>
    <x v="1"/>
    <x v="0"/>
    <x v="2"/>
    <x v="2"/>
    <x v="0"/>
    <x v="2"/>
    <x v="0"/>
    <x v="4"/>
    <x v="2"/>
    <x v="0"/>
    <x v="3"/>
    <x v="1"/>
    <x v="0"/>
    <x v="0"/>
    <n v="62"/>
    <n v="0.73809523809523814"/>
    <n v="34"/>
    <n v="38.666666666666664"/>
    <n v="27"/>
    <n v="0.67500000000000004"/>
    <n v="1.6476190476190475"/>
    <m/>
    <m/>
    <n v="0.62857142857142856"/>
    <n v="0.61428571428571432"/>
    <n v="1.2428571428571429"/>
    <m/>
    <m/>
    <m/>
    <n v="0.19047619047619047"/>
    <m/>
    <m/>
    <n v="0.21428571428571427"/>
    <n v="0"/>
    <n v="0"/>
    <n v="0"/>
    <m/>
    <n v="0.21428571428571427"/>
  </r>
  <r>
    <x v="37"/>
    <x v="1"/>
    <n v="1"/>
    <d v="2022-02-22T09:31:55"/>
    <s v="22:51"/>
    <x v="5"/>
    <s v="SSSA"/>
    <m/>
    <x v="50"/>
    <n v="0"/>
    <s v=""/>
    <n v="330"/>
    <s v="NO"/>
    <m/>
    <m/>
    <m/>
    <m/>
    <n v="0"/>
    <s v=""/>
    <n v="0"/>
    <s v=""/>
    <n v="0"/>
    <m/>
    <x v="1"/>
    <n v="61"/>
    <s v=""/>
    <s v=""/>
    <s v="Yes, in IPM"/>
    <s v="Never"/>
    <s v="Clay loam + Sandy loam"/>
    <s v="&gt; 90 cm"/>
    <n v="5"/>
    <s v=""/>
    <x v="0"/>
    <x v="3"/>
    <x v="0"/>
    <x v="0"/>
    <x v="1"/>
    <x v="0"/>
    <x v="2"/>
    <x v="2"/>
    <x v="1"/>
    <x v="1"/>
    <x v="0"/>
    <x v="0"/>
    <x v="0"/>
    <x v="6"/>
    <x v="0"/>
    <x v="0"/>
    <x v="0"/>
    <x v="1"/>
    <x v="1"/>
    <x v="0"/>
    <x v="0"/>
    <x v="0"/>
    <x v="0"/>
    <x v="1"/>
    <x v="1"/>
    <x v="2"/>
    <x v="0"/>
    <x v="1"/>
    <x v="0"/>
    <x v="2"/>
    <x v="1"/>
    <x v="0"/>
    <x v="2"/>
    <x v="3"/>
    <x v="3"/>
    <x v="3"/>
    <x v="1"/>
    <x v="3"/>
    <m/>
    <m/>
    <m/>
    <m/>
    <m/>
    <m/>
    <m/>
    <m/>
    <m/>
    <m/>
    <s v="Not at all true"/>
    <s v="Intermediate"/>
    <x v="4"/>
    <x v="4"/>
    <x v="2"/>
    <x v="0"/>
    <x v="4"/>
    <x v="3"/>
    <x v="4"/>
    <x v="1"/>
    <x v="1"/>
    <x v="1"/>
    <x v="4"/>
    <x v="0"/>
    <x v="1"/>
    <x v="1"/>
    <x v="3"/>
    <x v="1"/>
    <x v="1"/>
    <x v="0"/>
    <x v="2"/>
    <x v="2"/>
    <x v="2"/>
    <x v="0"/>
    <x v="1"/>
    <x v="4"/>
    <x v="1"/>
    <x v="0"/>
    <x v="0"/>
    <x v="0"/>
    <x v="2"/>
    <x v="0"/>
    <n v="41"/>
    <n v="0.48809523809523808"/>
    <n v="19"/>
    <n v="25"/>
    <n v="16"/>
    <n v="0.4"/>
    <n v="1.43"/>
    <m/>
    <m/>
    <n v="0"/>
    <n v="0.85499999999999998"/>
    <n v="0.85499999999999998"/>
    <m/>
    <m/>
    <m/>
    <n v="0.125"/>
    <m/>
    <m/>
    <n v="0.45"/>
    <n v="0"/>
    <n v="0"/>
    <n v="0"/>
    <m/>
    <n v="0.45"/>
  </r>
  <r>
    <x v="38"/>
    <x v="1"/>
    <n v="1"/>
    <d v="2022-02-22T10:34:26"/>
    <s v="59:38"/>
    <x v="5"/>
    <s v="SSSA"/>
    <m/>
    <x v="51"/>
    <n v="0"/>
    <s v=""/>
    <n v="300"/>
    <s v="NO"/>
    <m/>
    <m/>
    <m/>
    <m/>
    <n v="0"/>
    <s v=""/>
    <n v="0"/>
    <s v=""/>
    <n v="0"/>
    <m/>
    <x v="1"/>
    <n v="25"/>
    <s v=""/>
    <s v=""/>
    <s v="Yes, in IPM"/>
    <s v="Never"/>
    <s v="Loam + Sandy loam"/>
    <s v="&gt; 90 cm"/>
    <n v="0"/>
    <n v="0"/>
    <x v="0"/>
    <x v="3"/>
    <x v="3"/>
    <x v="0"/>
    <x v="0"/>
    <x v="0"/>
    <x v="0"/>
    <x v="0"/>
    <x v="1"/>
    <x v="1"/>
    <x v="1"/>
    <x v="1"/>
    <x v="0"/>
    <x v="6"/>
    <x v="1"/>
    <x v="1"/>
    <x v="0"/>
    <x v="4"/>
    <x v="0"/>
    <x v="1"/>
    <x v="2"/>
    <x v="2"/>
    <x v="0"/>
    <x v="1"/>
    <x v="1"/>
    <x v="0"/>
    <x v="0"/>
    <x v="0"/>
    <x v="2"/>
    <x v="1"/>
    <x v="0"/>
    <x v="1"/>
    <x v="2"/>
    <x v="3"/>
    <x v="3"/>
    <x v="1"/>
    <x v="2"/>
    <x v="2"/>
    <m/>
    <m/>
    <m/>
    <m/>
    <m/>
    <m/>
    <m/>
    <m/>
    <m/>
    <m/>
    <s v="Not at all true"/>
    <s v="Fully true"/>
    <x v="4"/>
    <x v="4"/>
    <x v="2"/>
    <x v="0"/>
    <x v="4"/>
    <x v="3"/>
    <x v="1"/>
    <x v="1"/>
    <x v="4"/>
    <x v="1"/>
    <x v="2"/>
    <x v="3"/>
    <x v="1"/>
    <x v="1"/>
    <x v="4"/>
    <x v="3"/>
    <x v="0"/>
    <x v="4"/>
    <x v="2"/>
    <x v="2"/>
    <x v="4"/>
    <x v="0"/>
    <x v="2"/>
    <x v="4"/>
    <x v="0"/>
    <x v="3"/>
    <x v="0"/>
    <x v="1"/>
    <x v="1"/>
    <x v="0"/>
    <n v="53.666666666666664"/>
    <n v="0.63888888888888884"/>
    <n v="25.666666666666664"/>
    <n v="28.666666666666668"/>
    <n v="22.666666666666664"/>
    <n v="0.56666666666666665"/>
    <n v="1.5"/>
    <m/>
    <m/>
    <n v="0.5"/>
    <n v="1"/>
    <n v="1.5"/>
    <m/>
    <m/>
    <m/>
    <n v="0"/>
    <m/>
    <m/>
    <n v="0"/>
    <n v="0"/>
    <n v="0"/>
    <n v="0"/>
    <m/>
    <n v="0"/>
  </r>
  <r>
    <x v="39"/>
    <x v="1"/>
    <n v="1"/>
    <d v="2022-02-22T11:11:50"/>
    <s v="35:16"/>
    <x v="5"/>
    <s v="SSSA"/>
    <m/>
    <x v="52"/>
    <n v="0"/>
    <s v=""/>
    <n v="28"/>
    <s v="Yes"/>
    <m/>
    <m/>
    <m/>
    <m/>
    <n v="0"/>
    <s v=""/>
    <n v="0.5"/>
    <s v="YES"/>
    <n v="0"/>
    <m/>
    <x v="1"/>
    <n v="16"/>
    <s v="organic farming"/>
    <s v="IT BIO 005 BIOS"/>
    <s v="Yes, in Organic"/>
    <s v="Never"/>
    <s v="Clay loam + Silty loam"/>
    <s v="&gt; 90 cm"/>
    <n v="0"/>
    <n v="0"/>
    <x v="2"/>
    <x v="1"/>
    <x v="4"/>
    <x v="0"/>
    <x v="4"/>
    <x v="4"/>
    <x v="0"/>
    <x v="0"/>
    <x v="1"/>
    <x v="1"/>
    <x v="1"/>
    <x v="1"/>
    <x v="0"/>
    <x v="6"/>
    <x v="1"/>
    <x v="1"/>
    <x v="0"/>
    <x v="4"/>
    <x v="0"/>
    <x v="1"/>
    <x v="1"/>
    <x v="2"/>
    <x v="0"/>
    <x v="1"/>
    <x v="2"/>
    <x v="5"/>
    <x v="0"/>
    <x v="1"/>
    <x v="2"/>
    <x v="1"/>
    <x v="0"/>
    <x v="1"/>
    <x v="2"/>
    <x v="2"/>
    <x v="2"/>
    <x v="1"/>
    <x v="1"/>
    <x v="2"/>
    <m/>
    <m/>
    <m/>
    <m/>
    <m/>
    <m/>
    <m/>
    <m/>
    <m/>
    <m/>
    <s v="Intermediate"/>
    <s v="Rather true"/>
    <x v="4"/>
    <x v="4"/>
    <x v="2"/>
    <x v="0"/>
    <x v="1"/>
    <x v="0"/>
    <x v="1"/>
    <x v="1"/>
    <x v="2"/>
    <x v="1"/>
    <x v="0"/>
    <x v="0"/>
    <x v="1"/>
    <x v="1"/>
    <x v="0"/>
    <x v="0"/>
    <x v="0"/>
    <x v="4"/>
    <x v="1"/>
    <x v="1"/>
    <x v="4"/>
    <x v="2"/>
    <x v="0"/>
    <x v="4"/>
    <x v="0"/>
    <x v="3"/>
    <x v="4"/>
    <x v="3"/>
    <x v="1"/>
    <x v="1"/>
    <n v="57.5"/>
    <n v="0.68452380952380953"/>
    <n v="29.5"/>
    <n v="33.5"/>
    <n v="24"/>
    <n v="0.6"/>
    <n v="0"/>
    <m/>
    <m/>
    <n v="0"/>
    <n v="0"/>
    <n v="0"/>
    <m/>
    <m/>
    <m/>
    <n v="0"/>
    <m/>
    <m/>
    <n v="0"/>
    <n v="0"/>
    <n v="0"/>
    <n v="0"/>
    <m/>
    <n v="0"/>
  </r>
  <r>
    <x v="40"/>
    <x v="1"/>
    <n v="1"/>
    <d v="2022-02-22T11:32:26"/>
    <s v="19:55"/>
    <x v="5"/>
    <s v="SSSA"/>
    <m/>
    <x v="53"/>
    <n v="0"/>
    <s v="Yes"/>
    <n v="240"/>
    <s v="Yes"/>
    <m/>
    <m/>
    <m/>
    <m/>
    <n v="0"/>
    <s v="Yes"/>
    <n v="0"/>
    <s v="YES"/>
    <n v="3"/>
    <s v="Yes"/>
    <x v="1"/>
    <n v="29"/>
    <s v="organic farming"/>
    <s v=""/>
    <s v="Yes, in Organic"/>
    <s v="Never"/>
    <s v="Clay loam + Loam"/>
    <s v="&gt; 90 cm"/>
    <n v="2"/>
    <n v="2"/>
    <x v="1"/>
    <x v="3"/>
    <x v="1"/>
    <x v="0"/>
    <x v="0"/>
    <x v="1"/>
    <x v="0"/>
    <x v="0"/>
    <x v="1"/>
    <x v="1"/>
    <x v="1"/>
    <x v="1"/>
    <x v="0"/>
    <x v="6"/>
    <x v="1"/>
    <x v="1"/>
    <x v="0"/>
    <x v="2"/>
    <x v="0"/>
    <x v="1"/>
    <x v="2"/>
    <x v="2"/>
    <x v="0"/>
    <x v="1"/>
    <x v="2"/>
    <x v="2"/>
    <x v="0"/>
    <x v="1"/>
    <x v="2"/>
    <x v="1"/>
    <x v="0"/>
    <x v="1"/>
    <x v="2"/>
    <x v="1"/>
    <x v="2"/>
    <x v="1"/>
    <x v="1"/>
    <x v="2"/>
    <m/>
    <m/>
    <m/>
    <m/>
    <m/>
    <m/>
    <m/>
    <m/>
    <m/>
    <m/>
    <s v="Fully true"/>
    <s v="Fully true"/>
    <x v="4"/>
    <x v="4"/>
    <x v="2"/>
    <x v="0"/>
    <x v="1"/>
    <x v="3"/>
    <x v="1"/>
    <x v="1"/>
    <x v="1"/>
    <x v="1"/>
    <x v="1"/>
    <x v="3"/>
    <x v="1"/>
    <x v="1"/>
    <x v="4"/>
    <x v="3"/>
    <x v="3"/>
    <x v="1"/>
    <x v="2"/>
    <x v="0"/>
    <x v="4"/>
    <x v="0"/>
    <x v="2"/>
    <x v="4"/>
    <x v="2"/>
    <x v="2"/>
    <x v="3"/>
    <x v="0"/>
    <x v="0"/>
    <x v="1"/>
    <n v="65.666666666666671"/>
    <n v="0.78174603174603186"/>
    <n v="33.666666666666664"/>
    <n v="36.333333333333336"/>
    <n v="26.666666666666664"/>
    <n v="0.66666666666666663"/>
    <n v="1.6666666666666666E-2"/>
    <m/>
    <m/>
    <n v="0"/>
    <n v="0"/>
    <n v="0"/>
    <m/>
    <m/>
    <m/>
    <n v="1.6666666666666666E-2"/>
    <m/>
    <m/>
    <n v="0"/>
    <n v="0"/>
    <n v="0"/>
    <n v="0"/>
    <m/>
    <n v="0"/>
  </r>
  <r>
    <x v="41"/>
    <x v="1"/>
    <n v="1"/>
    <d v="2022-02-23T07:41:13"/>
    <s v="01:21:41"/>
    <x v="2"/>
    <s v="DL"/>
    <m/>
    <x v="54"/>
    <n v="0"/>
    <n v="0"/>
    <n v="170.94"/>
    <n v="0"/>
    <m/>
    <m/>
    <m/>
    <m/>
    <n v="10.15"/>
    <n v="0"/>
    <n v="0"/>
    <n v="0"/>
    <n v="0"/>
    <s v="No"/>
    <x v="1"/>
    <n v="29"/>
    <s v=""/>
    <s v=""/>
    <s v="Yes, in IPM"/>
    <s v="Never"/>
    <s v="Loam + Sandy clay"/>
    <s v="60 - 90 cm"/>
    <n v="15"/>
    <n v="2"/>
    <x v="0"/>
    <x v="1"/>
    <x v="3"/>
    <x v="0"/>
    <x v="0"/>
    <x v="0"/>
    <x v="0"/>
    <x v="2"/>
    <x v="3"/>
    <x v="0"/>
    <x v="0"/>
    <x v="0"/>
    <x v="0"/>
    <x v="6"/>
    <x v="3"/>
    <x v="3"/>
    <x v="0"/>
    <x v="1"/>
    <x v="4"/>
    <x v="4"/>
    <x v="0"/>
    <x v="2"/>
    <x v="0"/>
    <x v="1"/>
    <x v="0"/>
    <x v="3"/>
    <x v="0"/>
    <x v="1"/>
    <x v="2"/>
    <x v="1"/>
    <x v="0"/>
    <x v="2"/>
    <x v="2"/>
    <x v="1"/>
    <x v="1"/>
    <x v="1"/>
    <x v="1"/>
    <x v="2"/>
    <m/>
    <m/>
    <m/>
    <m/>
    <m/>
    <m/>
    <m/>
    <m/>
    <m/>
    <m/>
    <s v="Rather true"/>
    <s v="Intermediate"/>
    <x v="4"/>
    <x v="4"/>
    <x v="4"/>
    <x v="0"/>
    <x v="1"/>
    <x v="1"/>
    <x v="0"/>
    <x v="1"/>
    <x v="2"/>
    <x v="1"/>
    <x v="0"/>
    <x v="1"/>
    <x v="1"/>
    <x v="1"/>
    <x v="3"/>
    <x v="1"/>
    <x v="1"/>
    <x v="1"/>
    <x v="1"/>
    <x v="2"/>
    <x v="0"/>
    <x v="1"/>
    <x v="1"/>
    <x v="4"/>
    <x v="0"/>
    <x v="3"/>
    <x v="0"/>
    <x v="3"/>
    <x v="2"/>
    <x v="0"/>
    <n v="60.666666666666664"/>
    <n v="0.72222222222222221"/>
    <n v="29.666666666666668"/>
    <n v="39"/>
    <n v="24.333333333333336"/>
    <n v="0.60833333333333339"/>
    <n v="0"/>
    <m/>
    <m/>
    <n v="0"/>
    <n v="0"/>
    <n v="0"/>
    <m/>
    <m/>
    <m/>
    <n v="0"/>
    <m/>
    <m/>
    <n v="0"/>
    <n v="0"/>
    <n v="0"/>
    <n v="0"/>
    <m/>
    <n v="0"/>
  </r>
  <r>
    <x v="0"/>
    <x v="2"/>
    <n v="1"/>
    <d v="2021-12-07T09:49:21"/>
    <s v="28:01"/>
    <x v="6"/>
    <s v="INAGRO"/>
    <m/>
    <x v="55"/>
    <n v="0"/>
    <s v=""/>
    <n v="0"/>
    <s v=""/>
    <n v="5"/>
    <s v=""/>
    <n v="2"/>
    <s v=""/>
    <n v="0"/>
    <s v=""/>
    <n v="0"/>
    <s v=""/>
    <s v="trayveld 1"/>
    <m/>
    <x v="1"/>
    <n v="21"/>
    <s v="other quality label"/>
    <s v="aardbei: tomabel/ framboos en prei: fine fleur/ Flandria"/>
    <s v="Yes, in IPM"/>
    <s v="Never"/>
    <s v="Sandy loam"/>
    <s v="30 - 60 cm"/>
    <s v=""/>
    <s v=""/>
    <x v="1"/>
    <x v="2"/>
    <x v="1"/>
    <x v="0"/>
    <x v="0"/>
    <x v="3"/>
    <x v="2"/>
    <x v="0"/>
    <x v="5"/>
    <x v="0"/>
    <x v="3"/>
    <x v="5"/>
    <x v="0"/>
    <x v="6"/>
    <x v="0"/>
    <x v="0"/>
    <x v="1"/>
    <x v="0"/>
    <x v="1"/>
    <x v="0"/>
    <x v="3"/>
    <x v="1"/>
    <x v="1"/>
    <x v="0"/>
    <x v="0"/>
    <x v="3"/>
    <x v="1"/>
    <x v="2"/>
    <x v="0"/>
    <x v="2"/>
    <x v="1"/>
    <x v="0"/>
    <x v="1"/>
    <x v="4"/>
    <x v="4"/>
    <x v="4"/>
    <x v="0"/>
    <x v="3"/>
    <m/>
    <m/>
    <m/>
    <m/>
    <m/>
    <m/>
    <m/>
    <m/>
    <m/>
    <m/>
    <s v="Not at all true"/>
    <s v="NA - Don't know"/>
    <x v="4"/>
    <x v="4"/>
    <x v="3"/>
    <x v="0"/>
    <x v="1"/>
    <x v="3"/>
    <x v="2"/>
    <x v="1"/>
    <x v="0"/>
    <x v="0"/>
    <x v="0"/>
    <x v="0"/>
    <x v="1"/>
    <x v="1"/>
    <x v="5"/>
    <x v="4"/>
    <x v="4"/>
    <x v="3"/>
    <x v="3"/>
    <x v="3"/>
    <x v="5"/>
    <x v="4"/>
    <x v="5"/>
    <x v="4"/>
    <x v="4"/>
    <x v="4"/>
    <x v="5"/>
    <x v="4"/>
    <x v="3"/>
    <x v="0"/>
    <n v="31"/>
    <n v="0.38750000000000001"/>
    <n v="5"/>
    <n v="9"/>
    <n v="2"/>
    <n v="0.05"/>
    <n v="0"/>
    <n v="0"/>
    <n v="0"/>
    <n v="0"/>
    <n v="0"/>
    <n v="0"/>
    <n v="0"/>
    <n v="0"/>
    <n v="0"/>
    <n v="0"/>
    <n v="0"/>
    <n v="0"/>
    <n v="0"/>
    <n v="0"/>
    <n v="0"/>
    <n v="0"/>
    <m/>
    <n v="0"/>
  </r>
  <r>
    <x v="1"/>
    <x v="2"/>
    <n v="1"/>
    <d v="2021-12-14T12:38:24"/>
    <s v="01:13:51"/>
    <x v="7"/>
    <s v="BIOSENSE"/>
    <m/>
    <x v="56"/>
    <n v="0"/>
    <s v="NO"/>
    <n v="10"/>
    <s v="NO"/>
    <n v="3"/>
    <s v="NO"/>
    <n v="0.5"/>
    <s v="NO"/>
    <n v="0"/>
    <s v="NO"/>
    <n v="5"/>
    <s v="NO"/>
    <n v="0"/>
    <s v="No"/>
    <x v="1"/>
    <n v="10"/>
    <s v=""/>
    <s v=""/>
    <s v="None"/>
    <s v="Never"/>
    <s v="Sand"/>
    <s v="&gt; 90 cm"/>
    <s v=""/>
    <s v=""/>
    <x v="2"/>
    <x v="2"/>
    <x v="4"/>
    <x v="0"/>
    <x v="3"/>
    <x v="3"/>
    <x v="2"/>
    <x v="2"/>
    <x v="3"/>
    <x v="3"/>
    <x v="3"/>
    <x v="3"/>
    <x v="0"/>
    <x v="6"/>
    <x v="3"/>
    <x v="3"/>
    <x v="1"/>
    <x v="3"/>
    <x v="2"/>
    <x v="4"/>
    <x v="1"/>
    <x v="2"/>
    <x v="1"/>
    <x v="1"/>
    <x v="4"/>
    <x v="3"/>
    <x v="2"/>
    <x v="2"/>
    <x v="0"/>
    <x v="2"/>
    <x v="1"/>
    <x v="2"/>
    <x v="0"/>
    <x v="1"/>
    <x v="3"/>
    <x v="3"/>
    <x v="0"/>
    <x v="3"/>
    <m/>
    <m/>
    <m/>
    <m/>
    <m/>
    <m/>
    <m/>
    <m/>
    <m/>
    <m/>
    <s v="Intermediate"/>
    <s v="Rather true"/>
    <x v="4"/>
    <x v="4"/>
    <x v="3"/>
    <x v="2"/>
    <x v="5"/>
    <x v="4"/>
    <x v="4"/>
    <x v="0"/>
    <x v="0"/>
    <x v="2"/>
    <x v="1"/>
    <x v="0"/>
    <x v="0"/>
    <x v="3"/>
    <x v="1"/>
    <x v="3"/>
    <x v="3"/>
    <x v="0"/>
    <x v="2"/>
    <x v="2"/>
    <x v="0"/>
    <x v="1"/>
    <x v="1"/>
    <x v="4"/>
    <x v="2"/>
    <x v="1"/>
    <x v="3"/>
    <x v="1"/>
    <x v="4"/>
    <x v="0"/>
    <n v="38"/>
    <n v="0.47499999999999998"/>
    <n v="15"/>
    <n v="15"/>
    <n v="10"/>
    <n v="0.25"/>
    <n v="7.0625"/>
    <n v="6.8125"/>
    <n v="5.5"/>
    <n v="0"/>
    <n v="0.5"/>
    <n v="0.5"/>
    <n v="2.5"/>
    <n v="0.25"/>
    <n v="2.25"/>
    <n v="5"/>
    <n v="0"/>
    <n v="1.5625"/>
    <n v="1.5625"/>
    <n v="0"/>
    <n v="0"/>
    <n v="0"/>
    <m/>
    <n v="1.5625"/>
  </r>
  <r>
    <x v="2"/>
    <x v="2"/>
    <n v="1"/>
    <d v="2022-01-25T18:24:41"/>
    <s v="07:34"/>
    <x v="1"/>
    <s v="CONSULAI"/>
    <m/>
    <x v="57"/>
    <n v="0"/>
    <s v=""/>
    <n v="0"/>
    <s v=""/>
    <n v="3"/>
    <s v="yes"/>
    <n v="0"/>
    <s v=""/>
    <n v="0"/>
    <s v=""/>
    <n v="0"/>
    <s v=""/>
    <n v="0"/>
    <m/>
    <x v="1"/>
    <n v="1"/>
    <s v="other quality label"/>
    <s v="a"/>
    <s v="Yes, in IPM"/>
    <s v="Sometimes"/>
    <s v="Silt"/>
    <s v="&gt; 90 cm"/>
    <s v=""/>
    <s v=""/>
    <x v="3"/>
    <x v="0"/>
    <x v="5"/>
    <x v="4"/>
    <x v="5"/>
    <x v="5"/>
    <x v="5"/>
    <x v="1"/>
    <x v="2"/>
    <x v="2"/>
    <x v="2"/>
    <x v="2"/>
    <x v="0"/>
    <x v="6"/>
    <x v="2"/>
    <x v="2"/>
    <x v="2"/>
    <x v="5"/>
    <x v="5"/>
    <x v="5"/>
    <x v="4"/>
    <x v="4"/>
    <x v="2"/>
    <x v="3"/>
    <x v="5"/>
    <x v="5"/>
    <x v="3"/>
    <x v="5"/>
    <x v="5"/>
    <x v="5"/>
    <x v="3"/>
    <x v="4"/>
    <x v="3"/>
    <x v="5"/>
    <x v="4"/>
    <x v="5"/>
    <x v="3"/>
    <x v="5"/>
    <m/>
    <m/>
    <m/>
    <m/>
    <m/>
    <m/>
    <m/>
    <m/>
    <m/>
    <m/>
    <s v="NA - Don't know"/>
    <s v="NA - Don't know"/>
    <x v="4"/>
    <x v="4"/>
    <x v="1"/>
    <x v="5"/>
    <x v="6"/>
    <x v="5"/>
    <x v="5"/>
    <x v="5"/>
    <x v="5"/>
    <x v="4"/>
    <x v="5"/>
    <x v="5"/>
    <x v="4"/>
    <x v="4"/>
    <x v="5"/>
    <x v="4"/>
    <x v="4"/>
    <x v="3"/>
    <x v="3"/>
    <x v="3"/>
    <x v="5"/>
    <x v="4"/>
    <x v="5"/>
    <x v="4"/>
    <x v="4"/>
    <x v="4"/>
    <x v="5"/>
    <x v="4"/>
    <x v="3"/>
    <x v="1"/>
    <n v="5"/>
    <n v="6.25E-2"/>
    <n v="5"/>
    <n v="5"/>
    <n v="5"/>
    <n v="0.125"/>
    <n v="0"/>
    <n v="0"/>
    <n v="0"/>
    <n v="0"/>
    <n v="0"/>
    <n v="0"/>
    <n v="0"/>
    <n v="0"/>
    <n v="0"/>
    <n v="0"/>
    <n v="0"/>
    <n v="0"/>
    <n v="0"/>
    <n v="0"/>
    <n v="0"/>
    <n v="0"/>
    <m/>
    <n v="0"/>
  </r>
  <r>
    <x v="3"/>
    <x v="2"/>
    <n v="1"/>
    <d v="2022-01-31T17:32:08"/>
    <s v="01:18:02"/>
    <x v="1"/>
    <s v="CONSULAI"/>
    <m/>
    <x v="58"/>
    <n v="0"/>
    <s v=""/>
    <n v="60"/>
    <s v="NO"/>
    <n v="70"/>
    <s v="NO"/>
    <n v="0"/>
    <s v=""/>
    <n v="0"/>
    <s v=""/>
    <n v="0"/>
    <s v=""/>
    <n v="0"/>
    <m/>
    <x v="1"/>
    <n v="11"/>
    <s v="other quality label + other environmental label"/>
    <s v="Global GAP"/>
    <s v="None"/>
    <s v="Never"/>
    <s v="Sand + Sandy loam"/>
    <s v="30 - 60 cm"/>
    <n v="0"/>
    <n v="0"/>
    <x v="0"/>
    <x v="3"/>
    <x v="1"/>
    <x v="0"/>
    <x v="1"/>
    <x v="2"/>
    <x v="3"/>
    <x v="0"/>
    <x v="1"/>
    <x v="1"/>
    <x v="1"/>
    <x v="1"/>
    <x v="0"/>
    <x v="6"/>
    <x v="1"/>
    <x v="1"/>
    <x v="3"/>
    <x v="3"/>
    <x v="2"/>
    <x v="1"/>
    <x v="2"/>
    <x v="2"/>
    <x v="0"/>
    <x v="1"/>
    <x v="1"/>
    <x v="2"/>
    <x v="0"/>
    <x v="1"/>
    <x v="2"/>
    <x v="1"/>
    <x v="0"/>
    <x v="2"/>
    <x v="4"/>
    <x v="2"/>
    <x v="2"/>
    <x v="1"/>
    <x v="1"/>
    <x v="0"/>
    <m/>
    <m/>
    <m/>
    <m/>
    <m/>
    <m/>
    <m/>
    <m/>
    <m/>
    <m/>
    <s v="Rather true"/>
    <s v="Not at all true"/>
    <x v="4"/>
    <x v="4"/>
    <x v="1"/>
    <x v="1"/>
    <x v="4"/>
    <x v="4"/>
    <x v="3"/>
    <x v="1"/>
    <x v="2"/>
    <x v="1"/>
    <x v="3"/>
    <x v="0"/>
    <x v="1"/>
    <x v="1"/>
    <x v="4"/>
    <x v="3"/>
    <x v="3"/>
    <x v="1"/>
    <x v="0"/>
    <x v="0"/>
    <x v="0"/>
    <x v="2"/>
    <x v="2"/>
    <x v="4"/>
    <x v="2"/>
    <x v="0"/>
    <x v="0"/>
    <x v="1"/>
    <x v="2"/>
    <x v="0"/>
    <n v="41.833333333333336"/>
    <n v="0.5229166666666667"/>
    <n v="14"/>
    <n v="23.333333333333332"/>
    <n v="10"/>
    <n v="0.25"/>
    <n v="24.513274336283189"/>
    <n v="22.389380530973455"/>
    <n v="17.876106194690266"/>
    <n v="0.97345132743362828"/>
    <n v="1.9469026548672566"/>
    <n v="2.9203539823008846"/>
    <n v="0"/>
    <n v="0"/>
    <n v="8.7610619469026556"/>
    <n v="8.7610619469026556"/>
    <n v="2.1238938053097347"/>
    <n v="6.6371681415929205"/>
    <n v="8.7610619469026556"/>
    <n v="0"/>
    <n v="0"/>
    <n v="4.0707964601769913"/>
    <m/>
    <n v="8.7610619469026556"/>
  </r>
  <r>
    <x v="4"/>
    <x v="2"/>
    <n v="1"/>
    <d v="2022-02-15T13:03:09"/>
    <s v="01:24:47"/>
    <x v="8"/>
    <s v="ProAgria"/>
    <m/>
    <x v="59"/>
    <n v="0"/>
    <s v=""/>
    <n v="53"/>
    <s v="Yes"/>
    <n v="2"/>
    <s v="yes"/>
    <n v="0"/>
    <s v=""/>
    <n v="0"/>
    <s v=""/>
    <n v="0"/>
    <s v=""/>
    <n v="0"/>
    <m/>
    <x v="1"/>
    <n v="11"/>
    <s v="organic farming"/>
    <s v="Luomumerkki"/>
    <s v="Yes, in IPM + Yes, in Organic"/>
    <s v="Never"/>
    <s v="Sandy loam"/>
    <s v="&lt; 30 cm"/>
    <n v="10"/>
    <n v="10"/>
    <x v="2"/>
    <x v="1"/>
    <x v="4"/>
    <x v="0"/>
    <x v="1"/>
    <x v="0"/>
    <x v="0"/>
    <x v="0"/>
    <x v="0"/>
    <x v="0"/>
    <x v="0"/>
    <x v="0"/>
    <x v="0"/>
    <x v="6"/>
    <x v="0"/>
    <x v="1"/>
    <x v="3"/>
    <x v="0"/>
    <x v="2"/>
    <x v="0"/>
    <x v="1"/>
    <x v="1"/>
    <x v="0"/>
    <x v="0"/>
    <x v="2"/>
    <x v="4"/>
    <x v="1"/>
    <x v="1"/>
    <x v="0"/>
    <x v="2"/>
    <x v="1"/>
    <x v="0"/>
    <x v="0"/>
    <x v="2"/>
    <x v="2"/>
    <x v="1"/>
    <x v="1"/>
    <x v="1"/>
    <m/>
    <m/>
    <m/>
    <m/>
    <m/>
    <m/>
    <m/>
    <m/>
    <m/>
    <m/>
    <s v="Intermediate"/>
    <s v="Intermediate"/>
    <x v="4"/>
    <x v="4"/>
    <x v="5"/>
    <x v="1"/>
    <x v="3"/>
    <x v="2"/>
    <x v="4"/>
    <x v="1"/>
    <x v="2"/>
    <x v="1"/>
    <x v="0"/>
    <x v="2"/>
    <x v="1"/>
    <x v="1"/>
    <x v="3"/>
    <x v="1"/>
    <x v="1"/>
    <x v="0"/>
    <x v="0"/>
    <x v="0"/>
    <x v="4"/>
    <x v="1"/>
    <x v="2"/>
    <x v="4"/>
    <x v="1"/>
    <x v="2"/>
    <x v="0"/>
    <x v="0"/>
    <x v="0"/>
    <x v="1"/>
    <n v="53.8"/>
    <n v="0.67249999999999999"/>
    <n v="15.8"/>
    <n v="30.8"/>
    <n v="9"/>
    <n v="0.22500000000000001"/>
    <n v="0"/>
    <n v="0"/>
    <n v="0"/>
    <n v="0"/>
    <n v="0"/>
    <n v="0"/>
    <n v="0"/>
    <n v="0"/>
    <n v="0"/>
    <n v="0"/>
    <n v="0"/>
    <n v="0"/>
    <n v="0"/>
    <n v="0"/>
    <n v="0"/>
    <n v="0"/>
    <m/>
    <n v="0"/>
  </r>
  <r>
    <x v="5"/>
    <x v="2"/>
    <n v="1"/>
    <d v="2022-02-16T15:47:53"/>
    <s v="51:07"/>
    <x v="1"/>
    <s v="CONSULAI"/>
    <m/>
    <x v="60"/>
    <n v="0"/>
    <s v=""/>
    <n v="60"/>
    <s v=""/>
    <n v="130"/>
    <s v=""/>
    <n v="0"/>
    <s v=""/>
    <n v="20"/>
    <s v=""/>
    <n v="0"/>
    <s v=""/>
    <n v="0"/>
    <m/>
    <x v="1"/>
    <n v="20"/>
    <s v="other quality label + other environmental label"/>
    <s v="GlobalGap"/>
    <s v="None"/>
    <s v="Never"/>
    <s v="Sandy loam"/>
    <s v="60 - 90 cm"/>
    <s v=""/>
    <s v=""/>
    <x v="0"/>
    <x v="1"/>
    <x v="0"/>
    <x v="4"/>
    <x v="1"/>
    <x v="5"/>
    <x v="5"/>
    <x v="1"/>
    <x v="2"/>
    <x v="2"/>
    <x v="2"/>
    <x v="2"/>
    <x v="0"/>
    <x v="6"/>
    <x v="2"/>
    <x v="2"/>
    <x v="2"/>
    <x v="1"/>
    <x v="1"/>
    <x v="0"/>
    <x v="2"/>
    <x v="0"/>
    <x v="0"/>
    <x v="0"/>
    <x v="2"/>
    <x v="4"/>
    <x v="0"/>
    <x v="2"/>
    <x v="0"/>
    <x v="2"/>
    <x v="0"/>
    <x v="0"/>
    <x v="1"/>
    <x v="2"/>
    <x v="2"/>
    <x v="3"/>
    <x v="1"/>
    <x v="1"/>
    <m/>
    <m/>
    <m/>
    <m/>
    <m/>
    <m/>
    <m/>
    <m/>
    <m/>
    <m/>
    <s v="Not at all true"/>
    <s v="Intermediate"/>
    <x v="4"/>
    <x v="4"/>
    <x v="2"/>
    <x v="0"/>
    <x v="1"/>
    <x v="4"/>
    <x v="0"/>
    <x v="1"/>
    <x v="2"/>
    <x v="1"/>
    <x v="0"/>
    <x v="0"/>
    <x v="1"/>
    <x v="1"/>
    <x v="3"/>
    <x v="1"/>
    <x v="0"/>
    <x v="1"/>
    <x v="0"/>
    <x v="0"/>
    <x v="4"/>
    <x v="1"/>
    <x v="4"/>
    <x v="4"/>
    <x v="1"/>
    <x v="2"/>
    <x v="0"/>
    <x v="0"/>
    <x v="1"/>
    <x v="0"/>
    <n v="69.166666666666657"/>
    <n v="0.86458333333333326"/>
    <n v="32.666666666666671"/>
    <n v="35.666666666666671"/>
    <n v="26.666666666666664"/>
    <n v="0.66666666666666663"/>
    <n v="0"/>
    <n v="0"/>
    <n v="0"/>
    <n v="0"/>
    <n v="0"/>
    <n v="0"/>
    <n v="0"/>
    <n v="0"/>
    <n v="0"/>
    <n v="0"/>
    <n v="0"/>
    <n v="0"/>
    <n v="0"/>
    <n v="0"/>
    <n v="0"/>
    <n v="0"/>
    <m/>
    <n v="0"/>
  </r>
  <r>
    <x v="6"/>
    <x v="2"/>
    <n v="1"/>
    <d v="2022-02-16T16:20:30"/>
    <s v="29:08"/>
    <x v="1"/>
    <s v="CONSULAI"/>
    <m/>
    <x v="61"/>
    <n v="0"/>
    <s v=""/>
    <n v="0"/>
    <s v=""/>
    <n v="46"/>
    <s v="yes"/>
    <n v="8"/>
    <s v="yes"/>
    <n v="0"/>
    <s v=""/>
    <n v="0"/>
    <s v=""/>
    <n v="0"/>
    <m/>
    <x v="1"/>
    <n v="6"/>
    <s v="organic farming + other quality label + other environmental label"/>
    <s v="Organic production and Global Gap"/>
    <s v="Yes, in IPM"/>
    <s v="Sometimes"/>
    <s v="Sand"/>
    <s v="&gt; 90 cm"/>
    <n v="0"/>
    <n v="0"/>
    <x v="0"/>
    <x v="3"/>
    <x v="3"/>
    <x v="0"/>
    <x v="0"/>
    <x v="0"/>
    <x v="0"/>
    <x v="0"/>
    <x v="1"/>
    <x v="1"/>
    <x v="1"/>
    <x v="1"/>
    <x v="0"/>
    <x v="6"/>
    <x v="3"/>
    <x v="1"/>
    <x v="4"/>
    <x v="1"/>
    <x v="1"/>
    <x v="0"/>
    <x v="0"/>
    <x v="2"/>
    <x v="0"/>
    <x v="1"/>
    <x v="1"/>
    <x v="0"/>
    <x v="0"/>
    <x v="0"/>
    <x v="4"/>
    <x v="4"/>
    <x v="0"/>
    <x v="1"/>
    <x v="0"/>
    <x v="6"/>
    <x v="1"/>
    <x v="3"/>
    <x v="1"/>
    <x v="4"/>
    <m/>
    <m/>
    <m/>
    <m/>
    <m/>
    <m/>
    <m/>
    <m/>
    <m/>
    <m/>
    <s v="Fully true"/>
    <s v="Intermediate"/>
    <x v="4"/>
    <x v="4"/>
    <x v="2"/>
    <x v="0"/>
    <x v="1"/>
    <x v="0"/>
    <x v="1"/>
    <x v="1"/>
    <x v="3"/>
    <x v="1"/>
    <x v="1"/>
    <x v="0"/>
    <x v="1"/>
    <x v="1"/>
    <x v="2"/>
    <x v="5"/>
    <x v="5"/>
    <x v="4"/>
    <x v="1"/>
    <x v="1"/>
    <x v="3"/>
    <x v="1"/>
    <x v="3"/>
    <x v="4"/>
    <x v="0"/>
    <x v="3"/>
    <x v="4"/>
    <x v="1"/>
    <x v="0"/>
    <x v="1"/>
    <n v="63.333333333333336"/>
    <n v="0.79166666666666674"/>
    <n v="26.333333333333332"/>
    <n v="34.5"/>
    <n v="18.333333333333336"/>
    <n v="0.45833333333333337"/>
    <n v="2.9702970297029703"/>
    <n v="1.9801980198019802"/>
    <n v="2.9702970297029703"/>
    <n v="0.99009900990099009"/>
    <n v="0.99009900990099009"/>
    <n v="1.9801980198019802"/>
    <n v="0"/>
    <n v="0.99009900990099009"/>
    <n v="0"/>
    <n v="0.99009900990099009"/>
    <n v="0"/>
    <n v="0"/>
    <n v="0"/>
    <n v="0"/>
    <n v="0"/>
    <n v="0"/>
    <m/>
    <n v="0"/>
  </r>
  <r>
    <x v="7"/>
    <x v="2"/>
    <n v="1"/>
    <d v="2022-02-21T11:48:05"/>
    <s v="02:14:46"/>
    <x v="1"/>
    <s v="CONSULAI"/>
    <m/>
    <x v="62"/>
    <n v="0"/>
    <s v=""/>
    <n v="130"/>
    <s v="NO"/>
    <n v="100"/>
    <s v="NO"/>
    <n v="0"/>
    <s v="NO"/>
    <n v="5"/>
    <s v="NO"/>
    <n v="0"/>
    <s v=""/>
    <n v="0"/>
    <m/>
    <x v="1"/>
    <n v="30"/>
    <s v="other quality label"/>
    <s v="Integrated production (PRODI)"/>
    <s v="Yes, in IPM"/>
    <s v="Sometimes"/>
    <s v="Sand + Sandy loam"/>
    <s v="30 - 60 cm"/>
    <n v="0"/>
    <n v="0"/>
    <x v="0"/>
    <x v="1"/>
    <x v="0"/>
    <x v="0"/>
    <x v="3"/>
    <x v="3"/>
    <x v="3"/>
    <x v="2"/>
    <x v="0"/>
    <x v="0"/>
    <x v="0"/>
    <x v="0"/>
    <x v="0"/>
    <x v="6"/>
    <x v="0"/>
    <x v="0"/>
    <x v="5"/>
    <x v="1"/>
    <x v="0"/>
    <x v="0"/>
    <x v="0"/>
    <x v="2"/>
    <x v="0"/>
    <x v="0"/>
    <x v="1"/>
    <x v="2"/>
    <x v="0"/>
    <x v="2"/>
    <x v="1"/>
    <x v="2"/>
    <x v="0"/>
    <x v="0"/>
    <x v="1"/>
    <x v="2"/>
    <x v="2"/>
    <x v="3"/>
    <x v="1"/>
    <x v="1"/>
    <m/>
    <m/>
    <m/>
    <m/>
    <m/>
    <m/>
    <m/>
    <m/>
    <m/>
    <m/>
    <s v="Rather true"/>
    <s v="Intermediate"/>
    <x v="4"/>
    <x v="4"/>
    <x v="5"/>
    <x v="4"/>
    <x v="5"/>
    <x v="0"/>
    <x v="0"/>
    <x v="3"/>
    <x v="0"/>
    <x v="0"/>
    <x v="4"/>
    <x v="0"/>
    <x v="0"/>
    <x v="1"/>
    <x v="0"/>
    <x v="0"/>
    <x v="0"/>
    <x v="1"/>
    <x v="2"/>
    <x v="0"/>
    <x v="0"/>
    <x v="0"/>
    <x v="2"/>
    <x v="4"/>
    <x v="2"/>
    <x v="0"/>
    <x v="3"/>
    <x v="1"/>
    <x v="0"/>
    <x v="0"/>
    <n v="53.499999999999993"/>
    <n v="0.66874999999999996"/>
    <n v="20"/>
    <n v="29.333333333333336"/>
    <n v="16"/>
    <n v="0.4"/>
    <n v="1.1581469648562301"/>
    <n v="0.902555910543131"/>
    <n v="0.74281150159744413"/>
    <n v="3.9936102236421724E-2"/>
    <n v="0.4472843450479233"/>
    <n v="0.48722044728434505"/>
    <n v="0"/>
    <n v="0.25559105431309903"/>
    <n v="0"/>
    <n v="0.25559105431309903"/>
    <n v="0"/>
    <n v="0.41533546325878595"/>
    <n v="0.41533546325878595"/>
    <n v="0"/>
    <n v="0"/>
    <n v="0"/>
    <m/>
    <n v="0.41533546325878595"/>
  </r>
  <r>
    <x v="8"/>
    <x v="2"/>
    <n v="1"/>
    <d v="2022-02-22T10:25:40"/>
    <s v="22:01"/>
    <x v="1"/>
    <s v="CONSULAI"/>
    <m/>
    <x v="63"/>
    <n v="0"/>
    <s v=""/>
    <n v="0"/>
    <s v=""/>
    <n v="140"/>
    <s v=""/>
    <n v="0"/>
    <s v=""/>
    <n v="0"/>
    <s v=""/>
    <n v="0"/>
    <s v=""/>
    <n v="0"/>
    <m/>
    <x v="1"/>
    <n v="2"/>
    <s v="other quality label"/>
    <s v="Global GAP"/>
    <s v="None"/>
    <s v="Never"/>
    <s v="Sandy loam"/>
    <s v="60 - 90 cm"/>
    <s v=""/>
    <s v=""/>
    <x v="0"/>
    <x v="3"/>
    <x v="1"/>
    <x v="0"/>
    <x v="1"/>
    <x v="0"/>
    <x v="0"/>
    <x v="0"/>
    <x v="1"/>
    <x v="1"/>
    <x v="1"/>
    <x v="1"/>
    <x v="0"/>
    <x v="6"/>
    <x v="1"/>
    <x v="1"/>
    <x v="4"/>
    <x v="0"/>
    <x v="0"/>
    <x v="5"/>
    <x v="5"/>
    <x v="2"/>
    <x v="0"/>
    <x v="1"/>
    <x v="1"/>
    <x v="1"/>
    <x v="0"/>
    <x v="1"/>
    <x v="1"/>
    <x v="1"/>
    <x v="0"/>
    <x v="1"/>
    <x v="0"/>
    <x v="2"/>
    <x v="2"/>
    <x v="1"/>
    <x v="1"/>
    <x v="2"/>
    <m/>
    <m/>
    <m/>
    <m/>
    <m/>
    <m/>
    <m/>
    <m/>
    <m/>
    <m/>
    <s v="Not at all true"/>
    <s v="Not at all true"/>
    <x v="4"/>
    <x v="4"/>
    <x v="2"/>
    <x v="0"/>
    <x v="1"/>
    <x v="0"/>
    <x v="1"/>
    <x v="2"/>
    <x v="2"/>
    <x v="1"/>
    <x v="1"/>
    <x v="0"/>
    <x v="1"/>
    <x v="1"/>
    <x v="3"/>
    <x v="1"/>
    <x v="1"/>
    <x v="0"/>
    <x v="2"/>
    <x v="2"/>
    <x v="4"/>
    <x v="2"/>
    <x v="2"/>
    <x v="4"/>
    <x v="2"/>
    <x v="2"/>
    <x v="3"/>
    <x v="1"/>
    <x v="1"/>
    <x v="0"/>
    <n v="47.166666666666664"/>
    <n v="0.58958333333333335"/>
    <n v="11.666666666666666"/>
    <n v="19.666666666666668"/>
    <n v="6.6666666666666661"/>
    <n v="0.16666666666666666"/>
    <n v="6.435643564356436"/>
    <n v="5.4455445544554451"/>
    <n v="3.9603960396039604"/>
    <n v="0"/>
    <n v="1.4851485148514851"/>
    <n v="1.4851485148514851"/>
    <n v="0.99009900990099009"/>
    <n v="0.99009900990099009"/>
    <n v="0.49504950495049505"/>
    <n v="2.4752475247524752"/>
    <n v="0"/>
    <n v="2.4752475247524752"/>
    <n v="2.4752475247524752"/>
    <n v="0"/>
    <n v="0"/>
    <n v="0"/>
    <m/>
    <n v="2.4752475247524752"/>
  </r>
  <r>
    <x v="9"/>
    <x v="2"/>
    <n v="1"/>
    <d v="2022-02-22T14:27:03"/>
    <s v="01:54:48"/>
    <x v="1"/>
    <s v="CONSULAI"/>
    <m/>
    <x v="64"/>
    <n v="0"/>
    <s v=""/>
    <n v="0"/>
    <s v=""/>
    <n v="120"/>
    <s v=""/>
    <n v="0"/>
    <s v=""/>
    <n v="0"/>
    <s v=""/>
    <n v="0"/>
    <s v=""/>
    <n v="0"/>
    <m/>
    <x v="1"/>
    <n v="25"/>
    <s v="other quality label + other environmental label"/>
    <s v="Global Gap and GRASP"/>
    <s v="None"/>
    <s v="Never"/>
    <s v="Sand + Sandy loam"/>
    <s v="60 - 90 cm"/>
    <n v="0"/>
    <n v="0"/>
    <x v="0"/>
    <x v="3"/>
    <x v="3"/>
    <x v="0"/>
    <x v="0"/>
    <x v="0"/>
    <x v="0"/>
    <x v="0"/>
    <x v="1"/>
    <x v="1"/>
    <x v="1"/>
    <x v="1"/>
    <x v="0"/>
    <x v="6"/>
    <x v="1"/>
    <x v="1"/>
    <x v="4"/>
    <x v="0"/>
    <x v="0"/>
    <x v="1"/>
    <x v="4"/>
    <x v="2"/>
    <x v="0"/>
    <x v="1"/>
    <x v="1"/>
    <x v="4"/>
    <x v="0"/>
    <x v="1"/>
    <x v="2"/>
    <x v="1"/>
    <x v="0"/>
    <x v="1"/>
    <x v="0"/>
    <x v="1"/>
    <x v="2"/>
    <x v="1"/>
    <x v="1"/>
    <x v="2"/>
    <m/>
    <m/>
    <m/>
    <m/>
    <m/>
    <m/>
    <m/>
    <m/>
    <m/>
    <m/>
    <s v="Not at all true"/>
    <s v="Not at all true"/>
    <x v="4"/>
    <x v="4"/>
    <x v="2"/>
    <x v="0"/>
    <x v="1"/>
    <x v="2"/>
    <x v="4"/>
    <x v="1"/>
    <x v="2"/>
    <x v="1"/>
    <x v="1"/>
    <x v="0"/>
    <x v="1"/>
    <x v="0"/>
    <x v="3"/>
    <x v="0"/>
    <x v="0"/>
    <x v="0"/>
    <x v="2"/>
    <x v="2"/>
    <x v="0"/>
    <x v="2"/>
    <x v="2"/>
    <x v="4"/>
    <x v="2"/>
    <x v="0"/>
    <x v="3"/>
    <x v="1"/>
    <x v="1"/>
    <x v="0"/>
    <n v="62.5"/>
    <n v="0.78125"/>
    <n v="26"/>
    <n v="32"/>
    <n v="18"/>
    <n v="0.45"/>
    <n v="8.2770270270270281"/>
    <n v="7.5675675675675667"/>
    <n v="5.743243243243243"/>
    <n v="0.23648648648648649"/>
    <n v="1.2162162162162162"/>
    <n v="1.4527027027027026"/>
    <n v="0.5067567567567568"/>
    <n v="0.47297297297297297"/>
    <n v="3.0743243243243241"/>
    <n v="4.0540540540540544"/>
    <n v="0.23648648648648649"/>
    <n v="2.5337837837837838"/>
    <n v="2.7702702702702702"/>
    <n v="0"/>
    <n v="0"/>
    <n v="0"/>
    <m/>
    <n v="2.7702702702702702"/>
  </r>
  <r>
    <x v="21"/>
    <x v="2"/>
    <n v="1"/>
    <d v="2022-02-23T15:31:23"/>
    <s v="57:12"/>
    <x v="1"/>
    <s v="CONSULAI"/>
    <m/>
    <x v="65"/>
    <n v="0"/>
    <s v=""/>
    <n v="0"/>
    <s v=""/>
    <n v="100"/>
    <s v=""/>
    <n v="0"/>
    <s v=""/>
    <n v="0"/>
    <s v=""/>
    <n v="0"/>
    <s v=""/>
    <n v="20"/>
    <m/>
    <x v="1"/>
    <n v="17"/>
    <s v="other quality label + other environmental label"/>
    <s v="Global GAP"/>
    <s v="None"/>
    <s v="Never"/>
    <s v="Sand"/>
    <s v="&gt; 90 cm"/>
    <s v=""/>
    <s v=""/>
    <x v="0"/>
    <x v="3"/>
    <x v="2"/>
    <x v="0"/>
    <x v="2"/>
    <x v="3"/>
    <x v="3"/>
    <x v="0"/>
    <x v="1"/>
    <x v="1"/>
    <x v="1"/>
    <x v="1"/>
    <x v="0"/>
    <x v="6"/>
    <x v="1"/>
    <x v="1"/>
    <x v="6"/>
    <x v="0"/>
    <x v="0"/>
    <x v="1"/>
    <x v="5"/>
    <x v="2"/>
    <x v="0"/>
    <x v="1"/>
    <x v="1"/>
    <x v="0"/>
    <x v="0"/>
    <x v="1"/>
    <x v="2"/>
    <x v="1"/>
    <x v="0"/>
    <x v="1"/>
    <x v="0"/>
    <x v="2"/>
    <x v="2"/>
    <x v="1"/>
    <x v="1"/>
    <x v="2"/>
    <m/>
    <m/>
    <m/>
    <m/>
    <m/>
    <m/>
    <m/>
    <m/>
    <m/>
    <m/>
    <s v="Fully true"/>
    <s v="Intermediate"/>
    <x v="4"/>
    <x v="4"/>
    <x v="3"/>
    <x v="0"/>
    <x v="1"/>
    <x v="1"/>
    <x v="1"/>
    <x v="1"/>
    <x v="2"/>
    <x v="1"/>
    <x v="1"/>
    <x v="0"/>
    <x v="1"/>
    <x v="1"/>
    <x v="3"/>
    <x v="1"/>
    <x v="1"/>
    <x v="0"/>
    <x v="2"/>
    <x v="2"/>
    <x v="4"/>
    <x v="1"/>
    <x v="2"/>
    <x v="4"/>
    <x v="2"/>
    <x v="0"/>
    <x v="0"/>
    <x v="1"/>
    <x v="0"/>
    <x v="0"/>
    <n v="57.5"/>
    <n v="0.71875"/>
    <n v="21"/>
    <n v="25"/>
    <n v="13"/>
    <n v="0.32500000000000001"/>
    <n v="3.7647058823529411"/>
    <n v="3.5546218487394956"/>
    <n v="2.7899159663865545"/>
    <n v="0.69747899159663862"/>
    <n v="0.69747899159663862"/>
    <n v="1.3949579831932772"/>
    <n v="0.21008403361344538"/>
    <n v="0.21008403361344538"/>
    <n v="0.97478991596638653"/>
    <n v="1.3949579831932772"/>
    <n v="0"/>
    <n v="0.97478991596638653"/>
    <n v="0.97478991596638653"/>
    <n v="0"/>
    <n v="0"/>
    <n v="0"/>
    <m/>
    <n v="0.97478991596638653"/>
  </r>
  <r>
    <x v="22"/>
    <x v="2"/>
    <n v="1"/>
    <d v="2022-02-23T16:06:52"/>
    <s v="32:24"/>
    <x v="1"/>
    <s v="CONSULAI"/>
    <m/>
    <x v="66"/>
    <n v="0"/>
    <s v=""/>
    <n v="170"/>
    <s v="NO"/>
    <n v="80"/>
    <s v="NO"/>
    <n v="0"/>
    <s v=""/>
    <n v="0"/>
    <s v=""/>
    <n v="0"/>
    <s v=""/>
    <n v="0"/>
    <m/>
    <x v="1"/>
    <n v="35"/>
    <s v="other quality label + other environmental label"/>
    <s v="Global Gap and integrated production"/>
    <s v="Yes, in IPM"/>
    <s v="Never"/>
    <s v="Sand + Sandy loam"/>
    <s v="60 - 90 cm"/>
    <n v="0"/>
    <n v="0"/>
    <x v="0"/>
    <x v="3"/>
    <x v="3"/>
    <x v="0"/>
    <x v="0"/>
    <x v="2"/>
    <x v="3"/>
    <x v="0"/>
    <x v="0"/>
    <x v="1"/>
    <x v="1"/>
    <x v="1"/>
    <x v="0"/>
    <x v="6"/>
    <x v="1"/>
    <x v="1"/>
    <x v="4"/>
    <x v="0"/>
    <x v="0"/>
    <x v="1"/>
    <x v="5"/>
    <x v="1"/>
    <x v="0"/>
    <x v="1"/>
    <x v="1"/>
    <x v="3"/>
    <x v="0"/>
    <x v="0"/>
    <x v="3"/>
    <x v="4"/>
    <x v="0"/>
    <x v="1"/>
    <x v="0"/>
    <x v="2"/>
    <x v="2"/>
    <x v="1"/>
    <x v="1"/>
    <x v="2"/>
    <m/>
    <m/>
    <m/>
    <m/>
    <m/>
    <m/>
    <m/>
    <m/>
    <m/>
    <m/>
    <s v="Intermediate"/>
    <s v="Intermediate"/>
    <x v="4"/>
    <x v="4"/>
    <x v="2"/>
    <x v="0"/>
    <x v="1"/>
    <x v="3"/>
    <x v="1"/>
    <x v="1"/>
    <x v="2"/>
    <x v="1"/>
    <x v="4"/>
    <x v="0"/>
    <x v="1"/>
    <x v="1"/>
    <x v="3"/>
    <x v="1"/>
    <x v="1"/>
    <x v="0"/>
    <x v="2"/>
    <x v="2"/>
    <x v="0"/>
    <x v="0"/>
    <x v="0"/>
    <x v="4"/>
    <x v="2"/>
    <x v="0"/>
    <x v="3"/>
    <x v="1"/>
    <x v="2"/>
    <x v="0"/>
    <n v="53.333333333333336"/>
    <n v="0.66666666666666674"/>
    <n v="14.833333333333334"/>
    <n v="23.833333333333332"/>
    <n v="11.333333333333334"/>
    <n v="0.28333333333333333"/>
    <n v="7.0114942528735638"/>
    <n v="7.0114942528735638"/>
    <n v="6.5517241379310347"/>
    <n v="0"/>
    <n v="0.97701149425287359"/>
    <n v="0.97701149425287359"/>
    <n v="0.51724137931034486"/>
    <n v="0"/>
    <n v="4.0804597701149428"/>
    <n v="4.597701149425288"/>
    <n v="0"/>
    <n v="0.45977011494252873"/>
    <n v="0.45977011494252873"/>
    <n v="0.97701149425287359"/>
    <n v="0"/>
    <n v="0"/>
    <m/>
    <n v="1.4367816091954024"/>
  </r>
  <r>
    <x v="10"/>
    <x v="2"/>
    <n v="1"/>
    <d v="2022-02-23T16:29:51"/>
    <s v="17:49"/>
    <x v="1"/>
    <s v="CONSULAI"/>
    <m/>
    <x v="67"/>
    <n v="0"/>
    <s v=""/>
    <n v="12"/>
    <s v="NO"/>
    <n v="25"/>
    <s v="NO"/>
    <n v="0"/>
    <s v=""/>
    <n v="0"/>
    <s v=""/>
    <n v="0"/>
    <s v=""/>
    <n v="0"/>
    <m/>
    <x v="1"/>
    <n v="46"/>
    <s v=""/>
    <s v=""/>
    <s v="None"/>
    <s v="Never"/>
    <s v="Clay loam"/>
    <s v="30 - 60 cm"/>
    <s v=""/>
    <s v=""/>
    <x v="0"/>
    <x v="3"/>
    <x v="2"/>
    <x v="1"/>
    <x v="0"/>
    <x v="1"/>
    <x v="0"/>
    <x v="2"/>
    <x v="1"/>
    <x v="1"/>
    <x v="1"/>
    <x v="1"/>
    <x v="0"/>
    <x v="6"/>
    <x v="1"/>
    <x v="1"/>
    <x v="6"/>
    <x v="0"/>
    <x v="0"/>
    <x v="1"/>
    <x v="4"/>
    <x v="2"/>
    <x v="0"/>
    <x v="1"/>
    <x v="1"/>
    <x v="4"/>
    <x v="0"/>
    <x v="2"/>
    <x v="0"/>
    <x v="1"/>
    <x v="0"/>
    <x v="0"/>
    <x v="1"/>
    <x v="2"/>
    <x v="2"/>
    <x v="1"/>
    <x v="0"/>
    <x v="2"/>
    <m/>
    <m/>
    <m/>
    <m/>
    <m/>
    <m/>
    <m/>
    <m/>
    <m/>
    <m/>
    <s v="Intermediate"/>
    <s v="Not at all true"/>
    <x v="4"/>
    <x v="4"/>
    <x v="1"/>
    <x v="4"/>
    <x v="1"/>
    <x v="3"/>
    <x v="4"/>
    <x v="1"/>
    <x v="1"/>
    <x v="1"/>
    <x v="1"/>
    <x v="0"/>
    <x v="1"/>
    <x v="1"/>
    <x v="0"/>
    <x v="0"/>
    <x v="0"/>
    <x v="2"/>
    <x v="0"/>
    <x v="0"/>
    <x v="4"/>
    <x v="1"/>
    <x v="2"/>
    <x v="4"/>
    <x v="2"/>
    <x v="2"/>
    <x v="3"/>
    <x v="0"/>
    <x v="0"/>
    <x v="0"/>
    <n v="40.333333333333336"/>
    <n v="0.50416666666666665"/>
    <n v="10.333333333333334"/>
    <n v="14"/>
    <n v="6.3333333333333339"/>
    <n v="0.15833333333333335"/>
    <n v="30.088235294117641"/>
    <n v="23.294117647058819"/>
    <n v="23.294117647058819"/>
    <n v="0.97058823529411764"/>
    <n v="1.9411764705882353"/>
    <n v="2.9117647058823528"/>
    <n v="7.7647058823529411"/>
    <n v="6.7941176470588234"/>
    <n v="4.8529411764705879"/>
    <n v="19.411764705882351"/>
    <n v="0"/>
    <n v="6.7941176470588234"/>
    <n v="6.7941176470588234"/>
    <n v="0.97058823529411764"/>
    <n v="0"/>
    <n v="0"/>
    <m/>
    <n v="7.7647058823529411"/>
  </r>
  <r>
    <x v="11"/>
    <x v="2"/>
    <n v="1"/>
    <d v="2022-02-23T17:07:06"/>
    <s v="32:21"/>
    <x v="1"/>
    <s v="CONSULAI"/>
    <m/>
    <x v="68"/>
    <n v="0"/>
    <s v=""/>
    <n v="900"/>
    <s v=""/>
    <n v="1500"/>
    <s v=""/>
    <n v="0"/>
    <s v=""/>
    <n v="0"/>
    <s v=""/>
    <n v="0"/>
    <s v=""/>
    <n v="0"/>
    <m/>
    <x v="1"/>
    <n v="62"/>
    <s v="other quality label + other environmental label"/>
    <s v="Global Gap and integrated production"/>
    <s v="Yes, in IPM"/>
    <s v="Sometimes"/>
    <s v="Clay + Sand"/>
    <s v="30 - 60 cm"/>
    <s v=""/>
    <s v=""/>
    <x v="0"/>
    <x v="3"/>
    <x v="1"/>
    <x v="2"/>
    <x v="0"/>
    <x v="3"/>
    <x v="0"/>
    <x v="0"/>
    <x v="1"/>
    <x v="1"/>
    <x v="1"/>
    <x v="1"/>
    <x v="0"/>
    <x v="6"/>
    <x v="1"/>
    <x v="1"/>
    <x v="3"/>
    <x v="0"/>
    <x v="0"/>
    <x v="1"/>
    <x v="1"/>
    <x v="2"/>
    <x v="0"/>
    <x v="1"/>
    <x v="1"/>
    <x v="0"/>
    <x v="0"/>
    <x v="1"/>
    <x v="2"/>
    <x v="2"/>
    <x v="0"/>
    <x v="0"/>
    <x v="0"/>
    <x v="2"/>
    <x v="1"/>
    <x v="2"/>
    <x v="0"/>
    <x v="1"/>
    <m/>
    <m/>
    <m/>
    <m/>
    <m/>
    <m/>
    <m/>
    <m/>
    <m/>
    <m/>
    <s v="Not at all true"/>
    <s v="Not really true"/>
    <x v="4"/>
    <x v="4"/>
    <x v="5"/>
    <x v="0"/>
    <x v="1"/>
    <x v="0"/>
    <x v="3"/>
    <x v="1"/>
    <x v="2"/>
    <x v="1"/>
    <x v="2"/>
    <x v="0"/>
    <x v="1"/>
    <x v="1"/>
    <x v="3"/>
    <x v="1"/>
    <x v="1"/>
    <x v="0"/>
    <x v="0"/>
    <x v="0"/>
    <x v="4"/>
    <x v="1"/>
    <x v="0"/>
    <x v="4"/>
    <x v="2"/>
    <x v="0"/>
    <x v="3"/>
    <x v="0"/>
    <x v="0"/>
    <x v="0"/>
    <n v="43.599999999999994"/>
    <n v="0.54499999999999993"/>
    <n v="7.6"/>
    <n v="18.8"/>
    <n v="5.6"/>
    <n v="0.13999999999999999"/>
    <n v="0"/>
    <n v="0"/>
    <n v="0"/>
    <n v="0"/>
    <n v="0"/>
    <n v="0"/>
    <n v="0"/>
    <n v="0"/>
    <n v="0"/>
    <n v="0"/>
    <n v="0"/>
    <n v="0"/>
    <n v="0"/>
    <n v="0"/>
    <n v="0"/>
    <n v="0"/>
    <m/>
    <n v="0"/>
  </r>
  <r>
    <x v="14"/>
    <x v="2"/>
    <n v="1"/>
    <d v="2022-02-25T16:31:00"/>
    <s v="01:26:00"/>
    <x v="1"/>
    <s v="CONSULAI"/>
    <m/>
    <x v="69"/>
    <n v="0"/>
    <s v=""/>
    <n v="0"/>
    <s v=""/>
    <n v="5"/>
    <s v=""/>
    <n v="0"/>
    <s v=""/>
    <n v="0"/>
    <s v=""/>
    <n v="0"/>
    <s v=""/>
    <n v="1.5"/>
    <m/>
    <x v="1"/>
    <n v="11"/>
    <s v=""/>
    <s v=""/>
    <s v="Yes, in IPM"/>
    <s v="Never"/>
    <s v="Clay"/>
    <s v="&lt; 30 cm"/>
    <n v="0"/>
    <n v="0"/>
    <x v="0"/>
    <x v="0"/>
    <x v="3"/>
    <x v="0"/>
    <x v="1"/>
    <x v="0"/>
    <x v="0"/>
    <x v="0"/>
    <x v="1"/>
    <x v="1"/>
    <x v="1"/>
    <x v="1"/>
    <x v="0"/>
    <x v="6"/>
    <x v="1"/>
    <x v="1"/>
    <x v="3"/>
    <x v="0"/>
    <x v="1"/>
    <x v="1"/>
    <x v="1"/>
    <x v="1"/>
    <x v="0"/>
    <x v="1"/>
    <x v="1"/>
    <x v="0"/>
    <x v="0"/>
    <x v="1"/>
    <x v="0"/>
    <x v="1"/>
    <x v="0"/>
    <x v="1"/>
    <x v="0"/>
    <x v="2"/>
    <x v="1"/>
    <x v="1"/>
    <x v="1"/>
    <x v="4"/>
    <m/>
    <m/>
    <m/>
    <m/>
    <m/>
    <m/>
    <m/>
    <m/>
    <m/>
    <m/>
    <s v="Fully true"/>
    <s v="Not at all true"/>
    <x v="4"/>
    <x v="4"/>
    <x v="2"/>
    <x v="2"/>
    <x v="1"/>
    <x v="2"/>
    <x v="1"/>
    <x v="1"/>
    <x v="2"/>
    <x v="1"/>
    <x v="1"/>
    <x v="0"/>
    <x v="1"/>
    <x v="1"/>
    <x v="3"/>
    <x v="1"/>
    <x v="1"/>
    <x v="1"/>
    <x v="1"/>
    <x v="1"/>
    <x v="1"/>
    <x v="5"/>
    <x v="3"/>
    <x v="4"/>
    <x v="1"/>
    <x v="0"/>
    <x v="3"/>
    <x v="1"/>
    <x v="1"/>
    <x v="0"/>
    <n v="53.166666666666671"/>
    <n v="0.66458333333333341"/>
    <n v="11.166666666666668"/>
    <n v="25.333333333333332"/>
    <n v="5.1666666666666661"/>
    <n v="0.12916666666666665"/>
    <n v="4.2682926829268295"/>
    <n v="3.6585365853658534"/>
    <n v="3.0487804878048781"/>
    <n v="0"/>
    <n v="0"/>
    <n v="0"/>
    <n v="0"/>
    <n v="0"/>
    <n v="1.2195121951219512"/>
    <n v="1.2195121951219512"/>
    <n v="0.6097560975609756"/>
    <n v="1.2195121951219512"/>
    <n v="1.8292682926829267"/>
    <n v="0"/>
    <n v="1.2195121951219512"/>
    <n v="0"/>
    <m/>
    <n v="3.0487804878048781"/>
  </r>
  <r>
    <x v="15"/>
    <x v="2"/>
    <n v="1"/>
    <d v="2022-02-25T17:07:26"/>
    <s v="34:03"/>
    <x v="1"/>
    <s v="CONSULAI"/>
    <m/>
    <x v="70"/>
    <n v="0"/>
    <s v=""/>
    <n v="0"/>
    <s v=""/>
    <n v="600"/>
    <s v="yes"/>
    <n v="0"/>
    <s v=""/>
    <n v="0"/>
    <s v=""/>
    <n v="0"/>
    <s v=""/>
    <n v="0"/>
    <m/>
    <x v="1"/>
    <n v="40"/>
    <s v="organic farming + other environmental label"/>
    <s v="LEAF"/>
    <s v="None"/>
    <s v="Never"/>
    <s v="Sand + Sandy loam"/>
    <s v="&gt; 90 cm"/>
    <n v="0"/>
    <n v="0"/>
    <x v="0"/>
    <x v="3"/>
    <x v="1"/>
    <x v="0"/>
    <x v="0"/>
    <x v="0"/>
    <x v="0"/>
    <x v="0"/>
    <x v="1"/>
    <x v="1"/>
    <x v="1"/>
    <x v="1"/>
    <x v="0"/>
    <x v="6"/>
    <x v="1"/>
    <x v="1"/>
    <x v="4"/>
    <x v="0"/>
    <x v="0"/>
    <x v="1"/>
    <x v="3"/>
    <x v="2"/>
    <x v="0"/>
    <x v="1"/>
    <x v="1"/>
    <x v="0"/>
    <x v="0"/>
    <x v="0"/>
    <x v="1"/>
    <x v="0"/>
    <x v="0"/>
    <x v="1"/>
    <x v="0"/>
    <x v="3"/>
    <x v="2"/>
    <x v="1"/>
    <x v="1"/>
    <x v="0"/>
    <m/>
    <m/>
    <m/>
    <m/>
    <m/>
    <m/>
    <m/>
    <m/>
    <m/>
    <m/>
    <s v="Not at all true"/>
    <s v="Intermediate"/>
    <x v="4"/>
    <x v="4"/>
    <x v="2"/>
    <x v="0"/>
    <x v="1"/>
    <x v="0"/>
    <x v="1"/>
    <x v="1"/>
    <x v="2"/>
    <x v="1"/>
    <x v="1"/>
    <x v="3"/>
    <x v="0"/>
    <x v="1"/>
    <x v="4"/>
    <x v="3"/>
    <x v="3"/>
    <x v="0"/>
    <x v="2"/>
    <x v="2"/>
    <x v="2"/>
    <x v="0"/>
    <x v="0"/>
    <x v="4"/>
    <x v="0"/>
    <x v="2"/>
    <x v="0"/>
    <x v="0"/>
    <x v="2"/>
    <x v="1"/>
    <n v="72.333333333333343"/>
    <n v="0.90416666666666679"/>
    <n v="23.333333333333336"/>
    <n v="35.333333333333329"/>
    <n v="16.333333333333336"/>
    <n v="0.40833333333333338"/>
    <n v="9.615384615384615"/>
    <n v="7.6923076923076925"/>
    <n v="6.7307692307692308"/>
    <n v="0.96153846153846156"/>
    <n v="0.96153846153846156"/>
    <n v="1.9230769230769231"/>
    <n v="0.96153846153846156"/>
    <n v="0.96153846153846156"/>
    <n v="0.96153846153846156"/>
    <n v="2.8846153846153846"/>
    <n v="0.96153846153846156"/>
    <n v="2.8846153846153846"/>
    <n v="3.8461538461538463"/>
    <n v="0.96153846153846156"/>
    <n v="0"/>
    <n v="0"/>
    <m/>
    <n v="4.8076923076923075"/>
  </r>
  <r>
    <x v="16"/>
    <x v="2"/>
    <n v="1"/>
    <d v="2022-03-28T12:37:40"/>
    <s v="04:46:09"/>
    <x v="8"/>
    <s v="ProAgria"/>
    <m/>
    <x v="71"/>
    <n v="0"/>
    <n v="0"/>
    <n v="15.2"/>
    <s v="Yes"/>
    <n v="1.8"/>
    <s v="yes"/>
    <n v="2.4E-2"/>
    <s v="NO"/>
    <n v="4"/>
    <s v="Yes"/>
    <n v="0"/>
    <n v="0"/>
    <n v="0"/>
    <m/>
    <x v="1"/>
    <n v="17"/>
    <s v="organic farming"/>
    <s v="Luomumerkki"/>
    <s v="Yes, in IPM"/>
    <s v="Never"/>
    <s v="Sandy loam"/>
    <s v="&lt; 30 cm"/>
    <n v="10"/>
    <n v="5"/>
    <x v="0"/>
    <x v="2"/>
    <x v="0"/>
    <x v="0"/>
    <x v="0"/>
    <x v="0"/>
    <x v="0"/>
    <x v="0"/>
    <x v="3"/>
    <x v="0"/>
    <x v="3"/>
    <x v="0"/>
    <x v="0"/>
    <x v="6"/>
    <x v="0"/>
    <x v="3"/>
    <x v="3"/>
    <x v="0"/>
    <x v="0"/>
    <x v="1"/>
    <x v="1"/>
    <x v="2"/>
    <x v="0"/>
    <x v="1"/>
    <x v="1"/>
    <x v="4"/>
    <x v="0"/>
    <x v="1"/>
    <x v="0"/>
    <x v="1"/>
    <x v="0"/>
    <x v="1"/>
    <x v="0"/>
    <x v="3"/>
    <x v="2"/>
    <x v="1"/>
    <x v="1"/>
    <x v="2"/>
    <m/>
    <m/>
    <m/>
    <m/>
    <m/>
    <m/>
    <m/>
    <m/>
    <m/>
    <m/>
    <s v="Intermediate"/>
    <s v="Intermediate"/>
    <x v="4"/>
    <x v="4"/>
    <x v="2"/>
    <x v="0"/>
    <x v="1"/>
    <x v="4"/>
    <x v="1"/>
    <x v="1"/>
    <x v="2"/>
    <x v="1"/>
    <x v="0"/>
    <x v="0"/>
    <x v="1"/>
    <x v="1"/>
    <x v="0"/>
    <x v="0"/>
    <x v="1"/>
    <x v="1"/>
    <x v="0"/>
    <x v="1"/>
    <x v="1"/>
    <x v="5"/>
    <x v="3"/>
    <x v="4"/>
    <x v="0"/>
    <x v="2"/>
    <x v="0"/>
    <x v="1"/>
    <x v="2"/>
    <x v="1"/>
    <n v="54"/>
    <n v="0.67500000000000004"/>
    <n v="17"/>
    <n v="25"/>
    <n v="10.6"/>
    <n v="0.26500000000000001"/>
    <n v="0"/>
    <n v="0"/>
    <n v="0"/>
    <n v="0"/>
    <n v="0"/>
    <n v="0"/>
    <n v="0"/>
    <n v="0"/>
    <n v="0"/>
    <n v="0"/>
    <n v="0"/>
    <n v="0"/>
    <n v="0"/>
    <n v="0"/>
    <n v="0"/>
    <n v="0"/>
    <m/>
    <n v="0"/>
  </r>
  <r>
    <x v="18"/>
    <x v="2"/>
    <n v="1"/>
    <d v="2022-04-05T12:49:30"/>
    <s v="01:42:29"/>
    <x v="8"/>
    <s v="ProAgria"/>
    <m/>
    <x v="72"/>
    <n v="0"/>
    <s v=""/>
    <n v="24"/>
    <s v=""/>
    <n v="25"/>
    <s v=""/>
    <n v="0.22"/>
    <s v=""/>
    <n v="0"/>
    <s v=""/>
    <n v="0"/>
    <s v=""/>
    <n v="49.22"/>
    <m/>
    <x v="1"/>
    <n v="28"/>
    <s v="other quality label"/>
    <s v="Sirkkalehtimerkki"/>
    <s v="Yes, in IPM"/>
    <s v="Sometimes"/>
    <s v="Sandy loam + Silt"/>
    <s v="30 - 60 cm"/>
    <n v="10"/>
    <n v="10"/>
    <x v="1"/>
    <x v="1"/>
    <x v="2"/>
    <x v="2"/>
    <x v="0"/>
    <x v="1"/>
    <x v="3"/>
    <x v="2"/>
    <x v="0"/>
    <x v="1"/>
    <x v="1"/>
    <x v="1"/>
    <x v="0"/>
    <x v="6"/>
    <x v="1"/>
    <x v="1"/>
    <x v="6"/>
    <x v="3"/>
    <x v="2"/>
    <x v="4"/>
    <x v="0"/>
    <x v="2"/>
    <x v="0"/>
    <x v="1"/>
    <x v="1"/>
    <x v="0"/>
    <x v="1"/>
    <x v="2"/>
    <x v="2"/>
    <x v="1"/>
    <x v="0"/>
    <x v="1"/>
    <x v="0"/>
    <x v="3"/>
    <x v="3"/>
    <x v="2"/>
    <x v="0"/>
    <x v="1"/>
    <m/>
    <m/>
    <m/>
    <m/>
    <m/>
    <m/>
    <m/>
    <m/>
    <m/>
    <m/>
    <s v="Not really true"/>
    <s v="Not at all true"/>
    <x v="4"/>
    <x v="4"/>
    <x v="0"/>
    <x v="0"/>
    <x v="1"/>
    <x v="3"/>
    <x v="2"/>
    <x v="1"/>
    <x v="1"/>
    <x v="1"/>
    <x v="3"/>
    <x v="0"/>
    <x v="0"/>
    <x v="0"/>
    <x v="0"/>
    <x v="0"/>
    <x v="0"/>
    <x v="0"/>
    <x v="2"/>
    <x v="2"/>
    <x v="0"/>
    <x v="0"/>
    <x v="2"/>
    <x v="4"/>
    <x v="2"/>
    <x v="2"/>
    <x v="0"/>
    <x v="0"/>
    <x v="0"/>
    <x v="0"/>
    <n v="37"/>
    <n v="0.46250000000000002"/>
    <n v="9"/>
    <n v="15.333333333333334"/>
    <n v="8"/>
    <n v="0.2"/>
    <n v="19.102564102564102"/>
    <n v="16.666666666666668"/>
    <n v="5.7051282051282044"/>
    <n v="0"/>
    <n v="0.96153846153846156"/>
    <n v="0.96153846153846156"/>
    <n v="1.7307692307692308"/>
    <n v="0.57692307692307687"/>
    <n v="0.57692307692307687"/>
    <n v="2.8846153846153841"/>
    <n v="1.858974358974359"/>
    <n v="13.397435897435898"/>
    <n v="15.256410256410257"/>
    <n v="0"/>
    <n v="0"/>
    <n v="0"/>
    <m/>
    <n v="15.256410256410257"/>
  </r>
  <r>
    <x v="19"/>
    <x v="2"/>
    <n v="1"/>
    <d v="2022-04-06T07:37:42"/>
    <s v="01:34:40"/>
    <x v="8"/>
    <s v="ProAgria"/>
    <m/>
    <x v="73"/>
    <n v="0"/>
    <s v=""/>
    <n v="235"/>
    <s v=""/>
    <n v="15"/>
    <s v=""/>
    <n v="0"/>
    <s v=""/>
    <n v="0"/>
    <s v=""/>
    <n v="0"/>
    <s v=""/>
    <n v="0"/>
    <m/>
    <x v="0"/>
    <n v="2"/>
    <s v=""/>
    <s v="No labels"/>
    <s v="Yes, in IPM"/>
    <s v="Never"/>
    <s v="Loam + Sandy loam"/>
    <s v="30 - 60 cm"/>
    <n v="10"/>
    <n v="10"/>
    <x v="0"/>
    <x v="2"/>
    <x v="0"/>
    <x v="1"/>
    <x v="0"/>
    <x v="0"/>
    <x v="0"/>
    <x v="0"/>
    <x v="1"/>
    <x v="1"/>
    <x v="0"/>
    <x v="0"/>
    <x v="0"/>
    <x v="6"/>
    <x v="0"/>
    <x v="0"/>
    <x v="6"/>
    <x v="1"/>
    <x v="2"/>
    <x v="0"/>
    <x v="1"/>
    <x v="0"/>
    <x v="0"/>
    <x v="0"/>
    <x v="2"/>
    <x v="0"/>
    <x v="1"/>
    <x v="1"/>
    <x v="0"/>
    <x v="1"/>
    <x v="0"/>
    <x v="2"/>
    <x v="0"/>
    <x v="1"/>
    <x v="1"/>
    <x v="1"/>
    <x v="1"/>
    <x v="3"/>
    <m/>
    <m/>
    <m/>
    <m/>
    <m/>
    <m/>
    <m/>
    <m/>
    <m/>
    <m/>
    <s v="Intermediate"/>
    <s v="Intermediate"/>
    <x v="4"/>
    <x v="4"/>
    <x v="2"/>
    <x v="0"/>
    <x v="5"/>
    <x v="3"/>
    <x v="4"/>
    <x v="0"/>
    <x v="0"/>
    <x v="1"/>
    <x v="3"/>
    <x v="2"/>
    <x v="0"/>
    <x v="1"/>
    <x v="3"/>
    <x v="1"/>
    <x v="1"/>
    <x v="1"/>
    <x v="0"/>
    <x v="0"/>
    <x v="2"/>
    <x v="2"/>
    <x v="1"/>
    <x v="4"/>
    <x v="2"/>
    <x v="0"/>
    <x v="0"/>
    <x v="1"/>
    <x v="2"/>
    <x v="0"/>
    <n v="53.666666666666664"/>
    <n v="0.67083333333333328"/>
    <n v="17"/>
    <n v="27.666666666666668"/>
    <n v="12"/>
    <n v="0.3"/>
    <n v="0.979811320754717"/>
    <n v="0.97924528301886793"/>
    <n v="0.93452830188679248"/>
    <n v="0"/>
    <n v="0.93396226415094341"/>
    <n v="0.93396226415094341"/>
    <n v="0"/>
    <n v="0"/>
    <n v="0"/>
    <n v="0"/>
    <n v="5.6603773584905663E-4"/>
    <n v="4.5283018867924525E-2"/>
    <n v="4.5849056603773579E-2"/>
    <n v="0"/>
    <n v="0"/>
    <n v="0"/>
    <m/>
    <n v="4.5849056603773579E-2"/>
  </r>
  <r>
    <x v="42"/>
    <x v="2"/>
    <n v="1"/>
    <d v="2022-04-06T13:03:03"/>
    <s v="05:07:58"/>
    <x v="8"/>
    <s v="ProAgria"/>
    <m/>
    <x v="74"/>
    <n v="0"/>
    <s v=""/>
    <n v="18.43"/>
    <s v=""/>
    <n v="70.27"/>
    <s v=""/>
    <n v="0"/>
    <s v=""/>
    <n v="0"/>
    <s v=""/>
    <n v="0"/>
    <s v=""/>
    <n v="0"/>
    <m/>
    <x v="1"/>
    <n v="30"/>
    <s v="other quality label"/>
    <s v="Sirkkalehtimerkki"/>
    <s v="Yes, in IPM"/>
    <s v="Sometimes"/>
    <s v="Sandy loam + Silt"/>
    <s v="30 - 60 cm"/>
    <n v="2"/>
    <n v="1"/>
    <x v="0"/>
    <x v="1"/>
    <x v="1"/>
    <x v="1"/>
    <x v="4"/>
    <x v="1"/>
    <x v="2"/>
    <x v="0"/>
    <x v="1"/>
    <x v="1"/>
    <x v="1"/>
    <x v="1"/>
    <x v="0"/>
    <x v="6"/>
    <x v="1"/>
    <x v="1"/>
    <x v="6"/>
    <x v="0"/>
    <x v="0"/>
    <x v="1"/>
    <x v="5"/>
    <x v="2"/>
    <x v="0"/>
    <x v="1"/>
    <x v="1"/>
    <x v="2"/>
    <x v="0"/>
    <x v="2"/>
    <x v="0"/>
    <x v="2"/>
    <x v="0"/>
    <x v="1"/>
    <x v="5"/>
    <x v="1"/>
    <x v="2"/>
    <x v="1"/>
    <x v="4"/>
    <x v="4"/>
    <m/>
    <m/>
    <m/>
    <m/>
    <m/>
    <m/>
    <m/>
    <m/>
    <m/>
    <m/>
    <s v="Not at all true"/>
    <s v="Not at all true"/>
    <x v="4"/>
    <x v="4"/>
    <x v="0"/>
    <x v="0"/>
    <x v="4"/>
    <x v="3"/>
    <x v="1"/>
    <x v="3"/>
    <x v="1"/>
    <x v="1"/>
    <x v="1"/>
    <x v="3"/>
    <x v="1"/>
    <x v="1"/>
    <x v="0"/>
    <x v="0"/>
    <x v="0"/>
    <x v="4"/>
    <x v="0"/>
    <x v="1"/>
    <x v="3"/>
    <x v="2"/>
    <x v="0"/>
    <x v="4"/>
    <x v="2"/>
    <x v="0"/>
    <x v="3"/>
    <x v="1"/>
    <x v="1"/>
    <x v="0"/>
    <n v="57.833333333333336"/>
    <n v="0.72291666666666665"/>
    <n v="22.666666666666668"/>
    <n v="31"/>
    <n v="14.666666666666666"/>
    <n v="0.36666666666666664"/>
    <n v="2.6078431372549016"/>
    <n v="2.6078431372549016"/>
    <n v="2.0980392156862742"/>
    <n v="0.15686274509803921"/>
    <n v="1.1274509803921569"/>
    <n v="1.284313725490196"/>
    <n v="0"/>
    <n v="0"/>
    <n v="0.81372549019607843"/>
    <n v="0.81372549019607843"/>
    <n v="0"/>
    <n v="0.50980392156862742"/>
    <n v="0.50980392156862742"/>
    <n v="0"/>
    <n v="0"/>
    <n v="0"/>
    <m/>
    <n v="0.50980392156862742"/>
  </r>
  <r>
    <x v="43"/>
    <x v="3"/>
    <n v="1"/>
    <d v="2021-10-28T11:40:54"/>
    <m/>
    <x v="0"/>
    <s v="Eduardo Crisol-Martínez, COEXPHAL"/>
    <m/>
    <x v="75"/>
    <n v="0"/>
    <s v=""/>
    <n v="0"/>
    <s v=""/>
    <n v="0"/>
    <s v=""/>
    <n v="3"/>
    <s v="yes"/>
    <n v="0"/>
    <s v=""/>
    <n v="0"/>
    <s v=""/>
    <n v="0"/>
    <m/>
    <x v="1"/>
    <n v="36"/>
    <s v="organic farming + other quality label + other environmental label"/>
    <s v="GLOBAL GAP, AENOR, GRASS, BIO SUISSE"/>
    <s v="Yes, in IPM + Yes, in Organic"/>
    <s v="Never"/>
    <m/>
    <m/>
    <m/>
    <m/>
    <x v="1"/>
    <x v="4"/>
    <x v="4"/>
    <x v="0"/>
    <x v="0"/>
    <x v="0"/>
    <x v="0"/>
    <x v="0"/>
    <x v="1"/>
    <x v="1"/>
    <x v="1"/>
    <x v="1"/>
    <x v="1"/>
    <x v="6"/>
    <x v="1"/>
    <x v="1"/>
    <x v="4"/>
    <x v="0"/>
    <x v="0"/>
    <x v="1"/>
    <x v="0"/>
    <x v="1"/>
    <x v="0"/>
    <x v="0"/>
    <x v="4"/>
    <x v="0"/>
    <x v="0"/>
    <x v="1"/>
    <x v="2"/>
    <x v="2"/>
    <x v="0"/>
    <x v="1"/>
    <x v="0"/>
    <x v="2"/>
    <x v="2"/>
    <x v="1"/>
    <x v="1"/>
    <x v="2"/>
    <m/>
    <m/>
    <m/>
    <m/>
    <m/>
    <m/>
    <m/>
    <m/>
    <m/>
    <m/>
    <s v="Fully true"/>
    <m/>
    <x v="4"/>
    <x v="4"/>
    <x v="2"/>
    <x v="6"/>
    <x v="0"/>
    <x v="3"/>
    <x v="1"/>
    <x v="1"/>
    <x v="1"/>
    <x v="5"/>
    <x v="1"/>
    <x v="2"/>
    <x v="1"/>
    <x v="1"/>
    <x v="2"/>
    <x v="3"/>
    <x v="1"/>
    <x v="4"/>
    <x v="1"/>
    <x v="1"/>
    <x v="2"/>
    <x v="1"/>
    <x v="2"/>
    <x v="4"/>
    <x v="1"/>
    <x v="2"/>
    <x v="0"/>
    <x v="0"/>
    <x v="1"/>
    <x v="1"/>
    <n v="47.888888888888893"/>
    <n v="0.5986111111111112"/>
    <n v="23.888888888888886"/>
    <n v="18.666666666666664"/>
    <n v="6"/>
    <n v="0.2857142857142857"/>
    <n v="4.0033165829145725"/>
    <n v="2"/>
    <n v="4.0033165829145725"/>
    <m/>
    <m/>
    <n v="0"/>
    <n v="2"/>
    <n v="2"/>
    <n v="0"/>
    <n v="4"/>
    <n v="3.3165829145728643E-3"/>
    <n v="0"/>
    <n v="3.3165829145728643E-3"/>
    <n v="0"/>
    <n v="0"/>
    <n v="0"/>
    <m/>
    <n v="3.3165829145728643E-3"/>
  </r>
  <r>
    <x v="20"/>
    <x v="3"/>
    <n v="1"/>
    <d v="2021-11-04T16:15:17"/>
    <m/>
    <x v="0"/>
    <s v="Eduardo Crisol-Martínez, COEXPHAL"/>
    <m/>
    <x v="76"/>
    <n v="0"/>
    <s v=""/>
    <n v="0"/>
    <m/>
    <n v="0"/>
    <s v=""/>
    <n v="4"/>
    <s v="NO"/>
    <n v="0"/>
    <s v=""/>
    <n v="0"/>
    <s v=""/>
    <n v="0"/>
    <m/>
    <x v="1"/>
    <n v="20"/>
    <s v=""/>
    <s v=""/>
    <s v="Yes, in IPM"/>
    <s v="Never"/>
    <m/>
    <m/>
    <m/>
    <m/>
    <x v="0"/>
    <x v="3"/>
    <x v="3"/>
    <x v="0"/>
    <x v="0"/>
    <x v="0"/>
    <x v="2"/>
    <x v="0"/>
    <x v="1"/>
    <x v="1"/>
    <x v="1"/>
    <x v="1"/>
    <x v="1"/>
    <x v="6"/>
    <x v="1"/>
    <x v="1"/>
    <x v="4"/>
    <x v="0"/>
    <x v="0"/>
    <x v="4"/>
    <x v="0"/>
    <x v="2"/>
    <x v="0"/>
    <x v="1"/>
    <x v="1"/>
    <x v="2"/>
    <x v="0"/>
    <x v="1"/>
    <x v="2"/>
    <x v="1"/>
    <x v="0"/>
    <x v="1"/>
    <x v="0"/>
    <x v="6"/>
    <x v="5"/>
    <x v="3"/>
    <x v="1"/>
    <x v="4"/>
    <m/>
    <m/>
    <m/>
    <m/>
    <m/>
    <m/>
    <m/>
    <m/>
    <m/>
    <m/>
    <s v="Fully true"/>
    <m/>
    <x v="4"/>
    <x v="4"/>
    <x v="2"/>
    <x v="6"/>
    <x v="0"/>
    <x v="3"/>
    <x v="2"/>
    <x v="1"/>
    <x v="2"/>
    <x v="5"/>
    <x v="0"/>
    <x v="0"/>
    <x v="1"/>
    <x v="3"/>
    <x v="4"/>
    <x v="5"/>
    <x v="3"/>
    <x v="1"/>
    <x v="2"/>
    <x v="0"/>
    <x v="0"/>
    <x v="2"/>
    <x v="2"/>
    <x v="4"/>
    <x v="2"/>
    <x v="0"/>
    <x v="3"/>
    <x v="1"/>
    <x v="1"/>
    <x v="0"/>
    <n v="51"/>
    <n v="0.63749999999999996"/>
    <n v="31"/>
    <n v="18"/>
    <n v="7"/>
    <n v="0.33333333333333331"/>
    <n v="37"/>
    <n v="19"/>
    <n v="27"/>
    <m/>
    <m/>
    <n v="0"/>
    <n v="3"/>
    <n v="3"/>
    <n v="6"/>
    <n v="12"/>
    <n v="15"/>
    <n v="10"/>
    <n v="25"/>
    <n v="0"/>
    <n v="0"/>
    <n v="0"/>
    <m/>
    <n v="25"/>
  </r>
  <r>
    <x v="0"/>
    <x v="3"/>
    <n v="1"/>
    <d v="2021-11-04T16:30:11"/>
    <m/>
    <x v="0"/>
    <s v="Eduardo Crisol-Martínez, COEXPHAL"/>
    <m/>
    <x v="77"/>
    <n v="0"/>
    <s v=""/>
    <n v="0"/>
    <s v=""/>
    <n v="0"/>
    <s v=""/>
    <n v="4"/>
    <s v="NO"/>
    <n v="0"/>
    <s v=""/>
    <n v="0"/>
    <s v=""/>
    <n v="0"/>
    <m/>
    <x v="1"/>
    <n v="22"/>
    <s v=""/>
    <s v=""/>
    <s v="Yes, in IPM"/>
    <s v="Never"/>
    <m/>
    <m/>
    <m/>
    <m/>
    <x v="0"/>
    <x v="3"/>
    <x v="0"/>
    <x v="1"/>
    <x v="0"/>
    <x v="1"/>
    <x v="0"/>
    <x v="0"/>
    <x v="0"/>
    <x v="1"/>
    <x v="1"/>
    <x v="1"/>
    <x v="1"/>
    <x v="6"/>
    <x v="1"/>
    <x v="1"/>
    <x v="4"/>
    <x v="0"/>
    <x v="2"/>
    <x v="4"/>
    <x v="0"/>
    <x v="2"/>
    <x v="0"/>
    <x v="1"/>
    <x v="1"/>
    <x v="4"/>
    <x v="0"/>
    <x v="1"/>
    <x v="2"/>
    <x v="1"/>
    <x v="0"/>
    <x v="1"/>
    <x v="0"/>
    <x v="4"/>
    <x v="3"/>
    <x v="3"/>
    <x v="1"/>
    <x v="2"/>
    <m/>
    <m/>
    <m/>
    <m/>
    <m/>
    <m/>
    <m/>
    <m/>
    <m/>
    <m/>
    <s v="Fully true"/>
    <m/>
    <x v="4"/>
    <x v="4"/>
    <x v="0"/>
    <x v="6"/>
    <x v="0"/>
    <x v="4"/>
    <x v="3"/>
    <x v="1"/>
    <x v="2"/>
    <x v="5"/>
    <x v="0"/>
    <x v="0"/>
    <x v="0"/>
    <x v="1"/>
    <x v="1"/>
    <x v="3"/>
    <x v="1"/>
    <x v="0"/>
    <x v="2"/>
    <x v="2"/>
    <x v="0"/>
    <x v="2"/>
    <x v="2"/>
    <x v="4"/>
    <x v="2"/>
    <x v="0"/>
    <x v="3"/>
    <x v="1"/>
    <x v="0"/>
    <x v="0"/>
    <n v="43"/>
    <n v="0.53749999999999998"/>
    <n v="23"/>
    <n v="16"/>
    <n v="8"/>
    <n v="0.38095238095238093"/>
    <n v="31"/>
    <n v="17"/>
    <n v="21"/>
    <m/>
    <m/>
    <n v="0"/>
    <n v="2"/>
    <n v="4"/>
    <n v="5"/>
    <n v="11"/>
    <n v="10"/>
    <n v="10"/>
    <n v="20"/>
    <n v="0"/>
    <n v="0"/>
    <n v="0"/>
    <m/>
    <n v="20"/>
  </r>
  <r>
    <x v="1"/>
    <x v="3"/>
    <n v="1"/>
    <d v="2021-11-04T16:46:08"/>
    <m/>
    <x v="0"/>
    <s v="Eduardo Crisol-Martínez, COEXPHAL"/>
    <m/>
    <x v="78"/>
    <n v="0"/>
    <s v=""/>
    <n v="0"/>
    <s v=""/>
    <n v="0"/>
    <s v=""/>
    <n v="1.1000000000000001"/>
    <s v="yes"/>
    <n v="0"/>
    <s v=""/>
    <n v="0"/>
    <s v=""/>
    <n v="0"/>
    <m/>
    <x v="0"/>
    <n v="28"/>
    <s v="organic farming"/>
    <s v=""/>
    <s v="Yes, in IPM"/>
    <s v="Never"/>
    <m/>
    <m/>
    <m/>
    <m/>
    <x v="0"/>
    <x v="3"/>
    <x v="3"/>
    <x v="0"/>
    <x v="0"/>
    <x v="3"/>
    <x v="0"/>
    <x v="0"/>
    <x v="1"/>
    <x v="1"/>
    <x v="1"/>
    <x v="1"/>
    <x v="1"/>
    <x v="6"/>
    <x v="1"/>
    <x v="1"/>
    <x v="4"/>
    <x v="0"/>
    <x v="0"/>
    <x v="1"/>
    <x v="5"/>
    <x v="2"/>
    <x v="0"/>
    <x v="1"/>
    <x v="1"/>
    <x v="0"/>
    <x v="0"/>
    <x v="1"/>
    <x v="2"/>
    <x v="1"/>
    <x v="0"/>
    <x v="1"/>
    <x v="0"/>
    <x v="3"/>
    <x v="3"/>
    <x v="1"/>
    <x v="1"/>
    <x v="2"/>
    <m/>
    <m/>
    <m/>
    <m/>
    <m/>
    <m/>
    <m/>
    <m/>
    <m/>
    <m/>
    <s v="Intermediate"/>
    <m/>
    <x v="4"/>
    <x v="4"/>
    <x v="2"/>
    <x v="6"/>
    <x v="0"/>
    <x v="1"/>
    <x v="1"/>
    <x v="1"/>
    <x v="2"/>
    <x v="5"/>
    <x v="0"/>
    <x v="2"/>
    <x v="1"/>
    <x v="1"/>
    <x v="0"/>
    <x v="0"/>
    <x v="0"/>
    <x v="0"/>
    <x v="2"/>
    <x v="2"/>
    <x v="2"/>
    <x v="0"/>
    <x v="2"/>
    <x v="4"/>
    <x v="2"/>
    <x v="2"/>
    <x v="3"/>
    <x v="1"/>
    <x v="1"/>
    <x v="1"/>
    <n v="50"/>
    <n v="0.625"/>
    <n v="22"/>
    <n v="20"/>
    <n v="5"/>
    <n v="0.23809523809523808"/>
    <n v="11"/>
    <n v="4"/>
    <n v="11"/>
    <m/>
    <m/>
    <n v="0"/>
    <n v="3"/>
    <n v="3"/>
    <n v="0"/>
    <n v="6"/>
    <n v="4"/>
    <n v="0"/>
    <n v="4"/>
    <n v="1"/>
    <n v="0"/>
    <n v="0"/>
    <m/>
    <n v="5"/>
  </r>
  <r>
    <x v="2"/>
    <x v="3"/>
    <n v="1"/>
    <d v="2021-11-04T16:59:11"/>
    <m/>
    <x v="0"/>
    <s v="Eduardo Crisol-Martínez, COEXPHAL"/>
    <m/>
    <x v="79"/>
    <n v="0"/>
    <s v=""/>
    <n v="0"/>
    <s v=""/>
    <n v="0"/>
    <s v=""/>
    <n v="2.8"/>
    <s v="yes"/>
    <n v="0"/>
    <s v=""/>
    <n v="0"/>
    <s v=""/>
    <n v="0"/>
    <m/>
    <x v="1"/>
    <n v="20"/>
    <s v="organic farming + other quality label + other environmental label"/>
    <s v="Bio Suisse, Naturland"/>
    <s v="Yes, in IPM"/>
    <s v="Never"/>
    <m/>
    <m/>
    <m/>
    <m/>
    <x v="0"/>
    <x v="1"/>
    <x v="3"/>
    <x v="0"/>
    <x v="0"/>
    <x v="0"/>
    <x v="0"/>
    <x v="0"/>
    <x v="1"/>
    <x v="1"/>
    <x v="1"/>
    <x v="1"/>
    <x v="1"/>
    <x v="6"/>
    <x v="1"/>
    <x v="1"/>
    <x v="4"/>
    <x v="0"/>
    <x v="0"/>
    <x v="0"/>
    <x v="3"/>
    <x v="2"/>
    <x v="0"/>
    <x v="1"/>
    <x v="1"/>
    <x v="2"/>
    <x v="0"/>
    <x v="2"/>
    <x v="2"/>
    <x v="2"/>
    <x v="0"/>
    <x v="1"/>
    <x v="0"/>
    <x v="2"/>
    <x v="2"/>
    <x v="1"/>
    <x v="1"/>
    <x v="2"/>
    <m/>
    <m/>
    <m/>
    <m/>
    <m/>
    <m/>
    <m/>
    <m/>
    <m/>
    <m/>
    <s v="Not at all true"/>
    <m/>
    <x v="4"/>
    <x v="4"/>
    <x v="2"/>
    <x v="6"/>
    <x v="0"/>
    <x v="1"/>
    <x v="2"/>
    <x v="1"/>
    <x v="2"/>
    <x v="5"/>
    <x v="1"/>
    <x v="0"/>
    <x v="5"/>
    <x v="1"/>
    <x v="2"/>
    <x v="1"/>
    <x v="0"/>
    <x v="0"/>
    <x v="2"/>
    <x v="2"/>
    <x v="0"/>
    <x v="2"/>
    <x v="2"/>
    <x v="4"/>
    <x v="1"/>
    <x v="2"/>
    <x v="0"/>
    <x v="0"/>
    <x v="1"/>
    <x v="1"/>
    <n v="48.666666666666671"/>
    <n v="0.60833333333333339"/>
    <n v="32.666666666666664"/>
    <n v="21"/>
    <n v="12"/>
    <n v="0.5714285714285714"/>
    <n v="7"/>
    <n v="3"/>
    <n v="7"/>
    <m/>
    <m/>
    <n v="0"/>
    <n v="1"/>
    <n v="1"/>
    <n v="2"/>
    <n v="4"/>
    <n v="3"/>
    <n v="0"/>
    <n v="3"/>
    <n v="0"/>
    <n v="0"/>
    <n v="0"/>
    <m/>
    <n v="3"/>
  </r>
  <r>
    <x v="3"/>
    <x v="3"/>
    <n v="1"/>
    <d v="2021-11-04T17:30:15"/>
    <m/>
    <x v="0"/>
    <s v="Eduardo Crisol-Martínez, COEXPHAL"/>
    <m/>
    <x v="80"/>
    <n v="0"/>
    <s v=""/>
    <n v="0"/>
    <s v=""/>
    <n v="0"/>
    <s v=""/>
    <n v="0.9"/>
    <s v="NO"/>
    <n v="0"/>
    <s v=""/>
    <n v="0"/>
    <s v=""/>
    <n v="0"/>
    <m/>
    <x v="1"/>
    <n v="37"/>
    <s v="other quality label + other environmental label"/>
    <s v="GLOBAL GAP, AENOR"/>
    <s v="Yes, in IPM"/>
    <s v="Never"/>
    <m/>
    <m/>
    <m/>
    <m/>
    <x v="0"/>
    <x v="2"/>
    <x v="1"/>
    <x v="0"/>
    <x v="1"/>
    <x v="3"/>
    <x v="0"/>
    <x v="0"/>
    <x v="4"/>
    <x v="1"/>
    <x v="1"/>
    <x v="1"/>
    <x v="1"/>
    <x v="6"/>
    <x v="1"/>
    <x v="1"/>
    <x v="1"/>
    <x v="0"/>
    <x v="4"/>
    <x v="2"/>
    <x v="5"/>
    <x v="2"/>
    <x v="0"/>
    <x v="1"/>
    <x v="0"/>
    <x v="1"/>
    <x v="0"/>
    <x v="1"/>
    <x v="2"/>
    <x v="1"/>
    <x v="0"/>
    <x v="0"/>
    <x v="1"/>
    <x v="2"/>
    <x v="5"/>
    <x v="1"/>
    <x v="1"/>
    <x v="2"/>
    <m/>
    <m/>
    <m/>
    <m/>
    <m/>
    <m/>
    <m/>
    <m/>
    <m/>
    <m/>
    <s v="Rather true"/>
    <m/>
    <x v="4"/>
    <x v="4"/>
    <x v="5"/>
    <x v="6"/>
    <x v="0"/>
    <x v="3"/>
    <x v="2"/>
    <x v="1"/>
    <x v="2"/>
    <x v="5"/>
    <x v="1"/>
    <x v="0"/>
    <x v="5"/>
    <x v="1"/>
    <x v="2"/>
    <x v="1"/>
    <x v="1"/>
    <x v="4"/>
    <x v="2"/>
    <x v="2"/>
    <x v="4"/>
    <x v="2"/>
    <x v="2"/>
    <x v="4"/>
    <x v="2"/>
    <x v="1"/>
    <x v="3"/>
    <x v="1"/>
    <x v="1"/>
    <x v="0"/>
    <n v="46"/>
    <n v="0.57499999999999996"/>
    <n v="33"/>
    <n v="10"/>
    <n v="8"/>
    <n v="0.38095238095238093"/>
    <n v="16"/>
    <n v="12"/>
    <n v="12"/>
    <m/>
    <m/>
    <n v="0"/>
    <n v="1"/>
    <n v="0"/>
    <n v="7"/>
    <n v="8"/>
    <n v="4"/>
    <n v="4"/>
    <n v="8"/>
    <n v="0"/>
    <n v="0"/>
    <n v="0"/>
    <m/>
    <n v="8"/>
  </r>
  <r>
    <x v="4"/>
    <x v="3"/>
    <n v="1"/>
    <d v="2021-11-04T18:02:53"/>
    <m/>
    <x v="0"/>
    <s v="Eduardo Crisol-Martínez, COEXPHAL"/>
    <m/>
    <x v="81"/>
    <n v="0"/>
    <s v=""/>
    <n v="0"/>
    <s v=""/>
    <n v="0"/>
    <s v=""/>
    <n v="1.5"/>
    <s v="yes"/>
    <n v="0"/>
    <s v=""/>
    <n v="0"/>
    <s v=""/>
    <n v="0"/>
    <m/>
    <x v="1"/>
    <n v="3"/>
    <s v="organic farming"/>
    <s v=""/>
    <s v="Yes, in IPM"/>
    <s v="Never"/>
    <m/>
    <m/>
    <m/>
    <m/>
    <x v="0"/>
    <x v="2"/>
    <x v="4"/>
    <x v="0"/>
    <x v="0"/>
    <x v="0"/>
    <x v="0"/>
    <x v="0"/>
    <x v="1"/>
    <x v="1"/>
    <x v="1"/>
    <x v="1"/>
    <x v="1"/>
    <x v="6"/>
    <x v="1"/>
    <x v="1"/>
    <x v="4"/>
    <x v="0"/>
    <x v="0"/>
    <x v="1"/>
    <x v="5"/>
    <x v="1"/>
    <x v="1"/>
    <x v="0"/>
    <x v="2"/>
    <x v="2"/>
    <x v="1"/>
    <x v="1"/>
    <x v="3"/>
    <x v="0"/>
    <x v="0"/>
    <x v="0"/>
    <x v="4"/>
    <x v="1"/>
    <x v="1"/>
    <x v="1"/>
    <x v="1"/>
    <x v="2"/>
    <m/>
    <m/>
    <m/>
    <m/>
    <m/>
    <m/>
    <m/>
    <m/>
    <m/>
    <m/>
    <s v="Not at all true"/>
    <m/>
    <x v="4"/>
    <x v="4"/>
    <x v="5"/>
    <x v="6"/>
    <x v="0"/>
    <x v="0"/>
    <x v="2"/>
    <x v="2"/>
    <x v="2"/>
    <x v="5"/>
    <x v="1"/>
    <x v="0"/>
    <x v="1"/>
    <x v="1"/>
    <x v="3"/>
    <x v="1"/>
    <x v="1"/>
    <x v="1"/>
    <x v="0"/>
    <x v="0"/>
    <x v="2"/>
    <x v="2"/>
    <x v="2"/>
    <x v="4"/>
    <x v="2"/>
    <x v="2"/>
    <x v="1"/>
    <x v="2"/>
    <x v="0"/>
    <x v="1"/>
    <n v="38.5"/>
    <n v="0.48125000000000001"/>
    <n v="25.5"/>
    <n v="18"/>
    <n v="7"/>
    <n v="0.33333333333333331"/>
    <n v="4.8"/>
    <n v="0"/>
    <n v="4.8"/>
    <m/>
    <m/>
    <n v="0"/>
    <n v="0"/>
    <n v="3"/>
    <n v="0"/>
    <n v="3"/>
    <n v="1.8"/>
    <n v="0"/>
    <n v="1.8"/>
    <n v="0"/>
    <n v="0"/>
    <n v="0"/>
    <m/>
    <n v="1.8"/>
  </r>
  <r>
    <x v="5"/>
    <x v="3"/>
    <n v="1"/>
    <d v="2021-11-05T07:23:23"/>
    <m/>
    <x v="0"/>
    <s v="Eduardo Crisol-Martínez, COEXPHAL"/>
    <m/>
    <x v="82"/>
    <n v="0"/>
    <s v=""/>
    <n v="0"/>
    <s v=""/>
    <n v="0"/>
    <s v=""/>
    <n v="1.1000000000000001"/>
    <s v="yes"/>
    <n v="0"/>
    <s v=""/>
    <n v="0"/>
    <s v=""/>
    <n v="0"/>
    <m/>
    <x v="1"/>
    <n v="34"/>
    <s v="organic farming + other quality label + other environmental label"/>
    <s v="Demeter"/>
    <s v="Yes, in IPM + Yes, in Organic"/>
    <s v="Never"/>
    <m/>
    <m/>
    <m/>
    <m/>
    <x v="0"/>
    <x v="2"/>
    <x v="4"/>
    <x v="0"/>
    <x v="0"/>
    <x v="3"/>
    <x v="0"/>
    <x v="0"/>
    <x v="1"/>
    <x v="1"/>
    <x v="1"/>
    <x v="1"/>
    <x v="1"/>
    <x v="6"/>
    <x v="1"/>
    <x v="1"/>
    <x v="4"/>
    <x v="0"/>
    <x v="0"/>
    <x v="1"/>
    <x v="5"/>
    <x v="2"/>
    <x v="0"/>
    <x v="1"/>
    <x v="0"/>
    <x v="0"/>
    <x v="0"/>
    <x v="1"/>
    <x v="2"/>
    <x v="1"/>
    <x v="0"/>
    <x v="1"/>
    <x v="0"/>
    <x v="2"/>
    <x v="2"/>
    <x v="1"/>
    <x v="1"/>
    <x v="2"/>
    <m/>
    <m/>
    <m/>
    <m/>
    <m/>
    <m/>
    <m/>
    <m/>
    <m/>
    <m/>
    <s v="Fully true"/>
    <m/>
    <x v="4"/>
    <x v="4"/>
    <x v="2"/>
    <x v="6"/>
    <x v="0"/>
    <x v="1"/>
    <x v="1"/>
    <x v="0"/>
    <x v="0"/>
    <x v="5"/>
    <x v="4"/>
    <x v="0"/>
    <x v="1"/>
    <x v="1"/>
    <x v="0"/>
    <x v="1"/>
    <x v="1"/>
    <x v="4"/>
    <x v="0"/>
    <x v="0"/>
    <x v="4"/>
    <x v="2"/>
    <x v="2"/>
    <x v="4"/>
    <x v="1"/>
    <x v="1"/>
    <x v="0"/>
    <x v="0"/>
    <x v="0"/>
    <x v="1"/>
    <n v="53.666666666666664"/>
    <n v="0.67083333333333328"/>
    <n v="27.666666666666668"/>
    <n v="20"/>
    <n v="8"/>
    <n v="0.38095238095238093"/>
    <n v="7"/>
    <n v="0"/>
    <n v="7"/>
    <m/>
    <m/>
    <n v="0"/>
    <n v="0"/>
    <n v="4"/>
    <n v="0"/>
    <n v="4"/>
    <n v="3"/>
    <n v="0"/>
    <n v="3"/>
    <n v="0"/>
    <n v="0"/>
    <n v="0"/>
    <m/>
    <n v="3"/>
  </r>
  <r>
    <x v="6"/>
    <x v="3"/>
    <n v="1"/>
    <d v="2021-11-05T07:35:09"/>
    <m/>
    <x v="0"/>
    <s v="Eduardo Crisol-Martínez, COEXPHAL"/>
    <m/>
    <x v="83"/>
    <n v="0"/>
    <s v=""/>
    <n v="0"/>
    <s v=""/>
    <n v="0"/>
    <s v=""/>
    <n v="0.6"/>
    <s v="NO"/>
    <n v="0"/>
    <s v=""/>
    <n v="0"/>
    <s v=""/>
    <n v="0"/>
    <m/>
    <x v="1"/>
    <n v="21"/>
    <s v="other quality label + other environmental label"/>
    <s v="GLOBAL GAP"/>
    <s v="None"/>
    <s v="Never"/>
    <m/>
    <m/>
    <m/>
    <m/>
    <x v="0"/>
    <x v="2"/>
    <x v="4"/>
    <x v="0"/>
    <x v="4"/>
    <x v="3"/>
    <x v="0"/>
    <x v="0"/>
    <x v="1"/>
    <x v="1"/>
    <x v="1"/>
    <x v="1"/>
    <x v="1"/>
    <x v="6"/>
    <x v="1"/>
    <x v="1"/>
    <x v="5"/>
    <x v="0"/>
    <x v="0"/>
    <x v="1"/>
    <x v="5"/>
    <x v="2"/>
    <x v="0"/>
    <x v="1"/>
    <x v="1"/>
    <x v="0"/>
    <x v="0"/>
    <x v="1"/>
    <x v="2"/>
    <x v="1"/>
    <x v="0"/>
    <x v="1"/>
    <x v="0"/>
    <x v="2"/>
    <x v="3"/>
    <x v="1"/>
    <x v="1"/>
    <x v="3"/>
    <m/>
    <m/>
    <m/>
    <m/>
    <m/>
    <m/>
    <m/>
    <m/>
    <m/>
    <m/>
    <s v="Fully true"/>
    <m/>
    <x v="4"/>
    <x v="4"/>
    <x v="5"/>
    <x v="6"/>
    <x v="0"/>
    <x v="4"/>
    <x v="1"/>
    <x v="1"/>
    <x v="2"/>
    <x v="5"/>
    <x v="1"/>
    <x v="0"/>
    <x v="1"/>
    <x v="1"/>
    <x v="0"/>
    <x v="0"/>
    <x v="0"/>
    <x v="4"/>
    <x v="1"/>
    <x v="1"/>
    <x v="4"/>
    <x v="1"/>
    <x v="1"/>
    <x v="4"/>
    <x v="2"/>
    <x v="1"/>
    <x v="0"/>
    <x v="0"/>
    <x v="1"/>
    <x v="0"/>
    <n v="58.5"/>
    <n v="0.73124999999999996"/>
    <n v="35.5"/>
    <n v="16"/>
    <n v="8"/>
    <n v="0.38095238095238093"/>
    <n v="6.05"/>
    <n v="0.55000000000000004"/>
    <n v="5.55"/>
    <m/>
    <m/>
    <n v="0"/>
    <n v="0"/>
    <n v="3"/>
    <n v="0"/>
    <n v="3"/>
    <n v="2.5"/>
    <n v="0.5"/>
    <n v="3"/>
    <n v="0"/>
    <n v="0.05"/>
    <n v="0"/>
    <m/>
    <n v="3.05"/>
  </r>
  <r>
    <x v="7"/>
    <x v="3"/>
    <n v="1"/>
    <d v="2021-11-05T07:50:51"/>
    <m/>
    <x v="0"/>
    <s v="Eduardo Crisol-Martínez, COEXPHAL"/>
    <m/>
    <x v="84"/>
    <n v="0"/>
    <s v=""/>
    <n v="0"/>
    <s v=""/>
    <n v="0"/>
    <s v=""/>
    <n v="2.8"/>
    <s v="NO"/>
    <n v="0"/>
    <s v=""/>
    <n v="0"/>
    <s v=""/>
    <n v="0"/>
    <m/>
    <x v="1"/>
    <n v="20"/>
    <s v="other quality label + other environmental label"/>
    <s v="GLOBAL GAP"/>
    <s v="None"/>
    <s v="Sometimes"/>
    <m/>
    <m/>
    <m/>
    <m/>
    <x v="0"/>
    <x v="2"/>
    <x v="3"/>
    <x v="0"/>
    <x v="0"/>
    <x v="0"/>
    <x v="3"/>
    <x v="0"/>
    <x v="1"/>
    <x v="1"/>
    <x v="1"/>
    <x v="1"/>
    <x v="1"/>
    <x v="6"/>
    <x v="1"/>
    <x v="1"/>
    <x v="4"/>
    <x v="0"/>
    <x v="0"/>
    <x v="4"/>
    <x v="5"/>
    <x v="2"/>
    <x v="0"/>
    <x v="1"/>
    <x v="1"/>
    <x v="4"/>
    <x v="0"/>
    <x v="1"/>
    <x v="2"/>
    <x v="1"/>
    <x v="0"/>
    <x v="1"/>
    <x v="0"/>
    <x v="3"/>
    <x v="2"/>
    <x v="1"/>
    <x v="1"/>
    <x v="2"/>
    <m/>
    <m/>
    <m/>
    <m/>
    <m/>
    <m/>
    <m/>
    <m/>
    <m/>
    <m/>
    <s v="Fully true"/>
    <m/>
    <x v="4"/>
    <x v="4"/>
    <x v="5"/>
    <x v="6"/>
    <x v="0"/>
    <x v="1"/>
    <x v="1"/>
    <x v="2"/>
    <x v="2"/>
    <x v="5"/>
    <x v="1"/>
    <x v="0"/>
    <x v="1"/>
    <x v="1"/>
    <x v="0"/>
    <x v="0"/>
    <x v="0"/>
    <x v="0"/>
    <x v="2"/>
    <x v="2"/>
    <x v="0"/>
    <x v="1"/>
    <x v="2"/>
    <x v="4"/>
    <x v="2"/>
    <x v="1"/>
    <x v="3"/>
    <x v="1"/>
    <x v="0"/>
    <x v="0"/>
    <n v="51.5"/>
    <n v="0.64375000000000004"/>
    <n v="29.5"/>
    <n v="16"/>
    <n v="5"/>
    <n v="0.23809523809523808"/>
    <n v="10"/>
    <n v="1.5"/>
    <n v="10"/>
    <m/>
    <m/>
    <n v="0"/>
    <n v="1.5"/>
    <n v="1.5"/>
    <n v="0"/>
    <n v="3"/>
    <n v="7"/>
    <n v="0"/>
    <n v="7"/>
    <n v="0"/>
    <n v="0"/>
    <n v="0"/>
    <m/>
    <n v="7"/>
  </r>
  <r>
    <x v="8"/>
    <x v="3"/>
    <n v="1"/>
    <d v="2021-11-05T08:02:19"/>
    <m/>
    <x v="0"/>
    <s v="Eduardo Crisol-Martínez, COEXPHAL"/>
    <m/>
    <x v="85"/>
    <n v="0"/>
    <s v=""/>
    <n v="0"/>
    <s v=""/>
    <n v="0"/>
    <s v=""/>
    <n v="4"/>
    <s v="NO"/>
    <n v="0"/>
    <s v=""/>
    <n v="0"/>
    <s v=""/>
    <n v="0"/>
    <m/>
    <x v="1"/>
    <n v="40"/>
    <s v="other quality label + other environmental label"/>
    <s v="GLOBAL GAP"/>
    <s v="Yes, in IPM"/>
    <s v="Never"/>
    <m/>
    <m/>
    <m/>
    <m/>
    <x v="0"/>
    <x v="3"/>
    <x v="3"/>
    <x v="0"/>
    <x v="0"/>
    <x v="0"/>
    <x v="0"/>
    <x v="0"/>
    <x v="1"/>
    <x v="1"/>
    <x v="1"/>
    <x v="1"/>
    <x v="1"/>
    <x v="6"/>
    <x v="1"/>
    <x v="1"/>
    <x v="4"/>
    <x v="0"/>
    <x v="1"/>
    <x v="0"/>
    <x v="3"/>
    <x v="2"/>
    <x v="0"/>
    <x v="1"/>
    <x v="1"/>
    <x v="0"/>
    <x v="0"/>
    <x v="1"/>
    <x v="2"/>
    <x v="1"/>
    <x v="0"/>
    <x v="1"/>
    <x v="0"/>
    <x v="1"/>
    <x v="2"/>
    <x v="1"/>
    <x v="1"/>
    <x v="1"/>
    <m/>
    <m/>
    <m/>
    <m/>
    <m/>
    <m/>
    <m/>
    <m/>
    <m/>
    <m/>
    <s v="Fully true"/>
    <m/>
    <x v="4"/>
    <x v="4"/>
    <x v="5"/>
    <x v="6"/>
    <x v="0"/>
    <x v="1"/>
    <x v="2"/>
    <x v="1"/>
    <x v="2"/>
    <x v="5"/>
    <x v="1"/>
    <x v="2"/>
    <x v="0"/>
    <x v="1"/>
    <x v="4"/>
    <x v="1"/>
    <x v="0"/>
    <x v="0"/>
    <x v="2"/>
    <x v="2"/>
    <x v="0"/>
    <x v="2"/>
    <x v="2"/>
    <x v="4"/>
    <x v="2"/>
    <x v="0"/>
    <x v="3"/>
    <x v="1"/>
    <x v="0"/>
    <x v="0"/>
    <n v="55"/>
    <n v="0.6875"/>
    <n v="32"/>
    <n v="17"/>
    <n v="5"/>
    <n v="0.23809523809523808"/>
    <n v="3"/>
    <n v="1"/>
    <n v="2"/>
    <m/>
    <m/>
    <n v="0"/>
    <n v="0"/>
    <n v="1"/>
    <n v="0"/>
    <n v="1"/>
    <n v="1"/>
    <n v="1"/>
    <n v="2"/>
    <n v="0"/>
    <n v="0"/>
    <n v="0"/>
    <m/>
    <n v="2"/>
  </r>
  <r>
    <x v="9"/>
    <x v="3"/>
    <n v="1"/>
    <d v="2021-11-05T08:23:48"/>
    <m/>
    <x v="0"/>
    <s v="Eduardo Crisol-Martínez, COEXPHAL"/>
    <m/>
    <x v="86"/>
    <n v="0"/>
    <s v=""/>
    <n v="0"/>
    <s v=""/>
    <n v="0"/>
    <s v=""/>
    <n v="1.7"/>
    <s v="yes"/>
    <n v="0"/>
    <s v=""/>
    <n v="0"/>
    <s v=""/>
    <n v="0"/>
    <m/>
    <x v="1"/>
    <n v="20"/>
    <s v="organic farming"/>
    <s v=""/>
    <s v="Yes, in IPM"/>
    <s v="Never"/>
    <m/>
    <m/>
    <m/>
    <m/>
    <x v="0"/>
    <x v="3"/>
    <x v="0"/>
    <x v="0"/>
    <x v="0"/>
    <x v="0"/>
    <x v="0"/>
    <x v="0"/>
    <x v="1"/>
    <x v="1"/>
    <x v="1"/>
    <x v="1"/>
    <x v="1"/>
    <x v="6"/>
    <x v="1"/>
    <x v="1"/>
    <x v="4"/>
    <x v="0"/>
    <x v="2"/>
    <x v="4"/>
    <x v="0"/>
    <x v="2"/>
    <x v="0"/>
    <x v="1"/>
    <x v="1"/>
    <x v="0"/>
    <x v="0"/>
    <x v="1"/>
    <x v="2"/>
    <x v="1"/>
    <x v="0"/>
    <x v="1"/>
    <x v="0"/>
    <x v="1"/>
    <x v="2"/>
    <x v="1"/>
    <x v="1"/>
    <x v="2"/>
    <m/>
    <m/>
    <m/>
    <m/>
    <m/>
    <m/>
    <m/>
    <m/>
    <m/>
    <m/>
    <s v="Fully true"/>
    <m/>
    <x v="4"/>
    <x v="4"/>
    <x v="0"/>
    <x v="6"/>
    <x v="0"/>
    <x v="3"/>
    <x v="2"/>
    <x v="1"/>
    <x v="2"/>
    <x v="5"/>
    <x v="4"/>
    <x v="0"/>
    <x v="0"/>
    <x v="2"/>
    <x v="4"/>
    <x v="1"/>
    <x v="1"/>
    <x v="0"/>
    <x v="2"/>
    <x v="2"/>
    <x v="2"/>
    <x v="0"/>
    <x v="0"/>
    <x v="4"/>
    <x v="1"/>
    <x v="2"/>
    <x v="0"/>
    <x v="0"/>
    <x v="2"/>
    <x v="1"/>
    <n v="50"/>
    <n v="0.625"/>
    <n v="32"/>
    <n v="15"/>
    <n v="8"/>
    <n v="0.38095238095238093"/>
    <n v="8.1999999999999993"/>
    <n v="4"/>
    <n v="8.1999999999999993"/>
    <m/>
    <m/>
    <n v="0"/>
    <n v="4"/>
    <n v="4"/>
    <n v="0"/>
    <n v="8"/>
    <n v="0.2"/>
    <n v="0"/>
    <n v="0.2"/>
    <n v="0"/>
    <n v="0"/>
    <n v="0"/>
    <m/>
    <n v="0.2"/>
  </r>
  <r>
    <x v="21"/>
    <x v="3"/>
    <n v="1"/>
    <d v="2021-12-07T09:18:34"/>
    <m/>
    <x v="6"/>
    <s v="Jolien Claerbout, Inagro"/>
    <m/>
    <x v="87"/>
    <n v="0"/>
    <s v=""/>
    <n v="0.4"/>
    <s v=""/>
    <s v=""/>
    <s v=""/>
    <n v="1.07"/>
    <s v=""/>
    <n v="0"/>
    <s v=""/>
    <n v="0"/>
    <s v=""/>
    <s v="0.45 trayveld aardbei"/>
    <m/>
    <x v="1"/>
    <n v="24"/>
    <s v="other quality label"/>
    <s v="aardbeien: tomabel. Frambozen: fine fleur"/>
    <s v="Yes, in IPM"/>
    <s v="Never"/>
    <m/>
    <m/>
    <m/>
    <m/>
    <x v="1"/>
    <x v="2"/>
    <x v="0"/>
    <x v="0"/>
    <x v="3"/>
    <x v="3"/>
    <x v="3"/>
    <x v="0"/>
    <x v="1"/>
    <x v="0"/>
    <x v="0"/>
    <x v="0"/>
    <x v="2"/>
    <x v="6"/>
    <x v="1"/>
    <x v="1"/>
    <x v="1"/>
    <x v="1"/>
    <x v="1"/>
    <x v="0"/>
    <x v="1"/>
    <x v="1"/>
    <x v="0"/>
    <x v="0"/>
    <x v="1"/>
    <x v="0"/>
    <x v="1"/>
    <x v="2"/>
    <x v="2"/>
    <x v="1"/>
    <x v="0"/>
    <x v="1"/>
    <x v="0"/>
    <x v="1"/>
    <x v="4"/>
    <x v="3"/>
    <x v="1"/>
    <x v="0"/>
    <m/>
    <m/>
    <m/>
    <m/>
    <m/>
    <m/>
    <m/>
    <m/>
    <m/>
    <m/>
    <s v="Not really true"/>
    <m/>
    <x v="4"/>
    <x v="4"/>
    <x v="0"/>
    <x v="6"/>
    <x v="0"/>
    <x v="3"/>
    <x v="0"/>
    <x v="1"/>
    <x v="0"/>
    <x v="5"/>
    <x v="4"/>
    <x v="0"/>
    <x v="0"/>
    <x v="0"/>
    <x v="3"/>
    <x v="1"/>
    <x v="1"/>
    <x v="0"/>
    <x v="2"/>
    <x v="2"/>
    <x v="0"/>
    <x v="0"/>
    <x v="0"/>
    <x v="4"/>
    <x v="2"/>
    <x v="0"/>
    <x v="0"/>
    <x v="1"/>
    <x v="2"/>
    <x v="0"/>
    <n v="32.75"/>
    <n v="0.40937499999999999"/>
    <n v="15.75"/>
    <n v="11"/>
    <n v="2"/>
    <n v="9.5238095238095233E-2"/>
    <n v="8.0671819262782414"/>
    <n v="7.170630202140309"/>
    <n v="6.9482758620689662"/>
    <m/>
    <m/>
    <n v="0"/>
    <n v="0"/>
    <n v="0"/>
    <n v="6.0344827586206895"/>
    <n v="6.0344827586206895"/>
    <n v="0.89655172413793105"/>
    <n v="1.1189060642092747"/>
    <n v="2.0154577883472058"/>
    <n v="0"/>
    <n v="1.7241379310344827E-2"/>
    <n v="0"/>
    <m/>
    <n v="2.0326991676575505"/>
  </r>
  <r>
    <x v="22"/>
    <x v="3"/>
    <n v="1"/>
    <d v="2021-12-07T10:38:00"/>
    <m/>
    <x v="6"/>
    <s v="Jolien Claerbout, Inagro"/>
    <m/>
    <x v="88"/>
    <n v="0"/>
    <s v=""/>
    <n v="0"/>
    <s v=""/>
    <n v="5"/>
    <s v=""/>
    <n v="2"/>
    <s v=""/>
    <n v="0"/>
    <s v=""/>
    <n v="0"/>
    <s v=""/>
    <s v="2 trayveld aardbei"/>
    <m/>
    <x v="1"/>
    <n v="21"/>
    <s v="other quality label"/>
    <s v="aardbei: tomabel, framboos/prei: fine fleur, flandria"/>
    <s v="Yes, in IPM"/>
    <s v="Never"/>
    <m/>
    <m/>
    <m/>
    <m/>
    <x v="1"/>
    <x v="2"/>
    <x v="1"/>
    <x v="0"/>
    <x v="0"/>
    <x v="3"/>
    <x v="2"/>
    <x v="0"/>
    <x v="5"/>
    <x v="0"/>
    <x v="3"/>
    <x v="0"/>
    <x v="3"/>
    <x v="6"/>
    <x v="0"/>
    <x v="0"/>
    <x v="1"/>
    <x v="0"/>
    <x v="1"/>
    <x v="0"/>
    <x v="3"/>
    <x v="1"/>
    <x v="1"/>
    <x v="0"/>
    <x v="0"/>
    <x v="3"/>
    <x v="1"/>
    <x v="2"/>
    <x v="0"/>
    <x v="2"/>
    <x v="1"/>
    <x v="0"/>
    <x v="1"/>
    <x v="4"/>
    <x v="4"/>
    <x v="4"/>
    <x v="0"/>
    <x v="3"/>
    <m/>
    <m/>
    <m/>
    <m/>
    <m/>
    <m/>
    <m/>
    <m/>
    <m/>
    <m/>
    <s v="Not at all true"/>
    <m/>
    <x v="4"/>
    <x v="4"/>
    <x v="3"/>
    <x v="6"/>
    <x v="0"/>
    <x v="3"/>
    <x v="2"/>
    <x v="1"/>
    <x v="0"/>
    <x v="5"/>
    <x v="0"/>
    <x v="0"/>
    <x v="1"/>
    <x v="1"/>
    <x v="4"/>
    <x v="1"/>
    <x v="0"/>
    <x v="0"/>
    <x v="2"/>
    <x v="2"/>
    <x v="0"/>
    <x v="2"/>
    <x v="2"/>
    <x v="4"/>
    <x v="1"/>
    <x v="0"/>
    <x v="3"/>
    <x v="1"/>
    <x v="0"/>
    <x v="0"/>
    <n v="35.75"/>
    <n v="0.44687500000000002"/>
    <n v="24.75"/>
    <n v="9"/>
    <n v="2"/>
    <n v="9.5238095238095233E-2"/>
    <n v="7.7"/>
    <n v="6.6"/>
    <n v="5.65"/>
    <m/>
    <m/>
    <n v="0"/>
    <n v="0"/>
    <n v="0"/>
    <n v="4.55"/>
    <n v="4.55"/>
    <n v="1.1000000000000001"/>
    <n v="2.0499999999999998"/>
    <n v="3.15"/>
    <n v="0"/>
    <n v="0"/>
    <n v="0"/>
    <m/>
    <n v="3.15"/>
  </r>
  <r>
    <x v="10"/>
    <x v="3"/>
    <n v="1"/>
    <d v="2021-12-07T11:09:14"/>
    <m/>
    <x v="6"/>
    <s v="Jolien Claerbout, Inagro"/>
    <m/>
    <x v="89"/>
    <n v="0"/>
    <s v=""/>
    <n v="0"/>
    <s v=""/>
    <n v="0"/>
    <s v=""/>
    <n v="1.7"/>
    <s v=""/>
    <n v="0"/>
    <s v=""/>
    <n v="0"/>
    <s v=""/>
    <s v="5: trayveld aardbei"/>
    <m/>
    <x v="1"/>
    <n v="20"/>
    <s v="other quality label"/>
    <s v="tomabel, globalgap, flandria"/>
    <s v="Yes, in IPM"/>
    <s v="Never"/>
    <m/>
    <m/>
    <m/>
    <m/>
    <x v="0"/>
    <x v="0"/>
    <x v="4"/>
    <x v="0"/>
    <x v="2"/>
    <x v="2"/>
    <x v="0"/>
    <x v="0"/>
    <x v="3"/>
    <x v="3"/>
    <x v="0"/>
    <x v="3"/>
    <x v="3"/>
    <x v="6"/>
    <x v="1"/>
    <x v="1"/>
    <x v="1"/>
    <x v="1"/>
    <x v="3"/>
    <x v="0"/>
    <x v="5"/>
    <x v="2"/>
    <x v="1"/>
    <x v="1"/>
    <x v="1"/>
    <x v="0"/>
    <x v="1"/>
    <x v="1"/>
    <x v="0"/>
    <x v="2"/>
    <x v="0"/>
    <x v="2"/>
    <x v="4"/>
    <x v="6"/>
    <x v="4"/>
    <x v="1"/>
    <x v="0"/>
    <x v="1"/>
    <m/>
    <m/>
    <m/>
    <m/>
    <m/>
    <m/>
    <m/>
    <m/>
    <m/>
    <m/>
    <s v="Intermediate"/>
    <m/>
    <x v="4"/>
    <x v="4"/>
    <x v="5"/>
    <x v="6"/>
    <x v="0"/>
    <x v="3"/>
    <x v="2"/>
    <x v="1"/>
    <x v="2"/>
    <x v="5"/>
    <x v="2"/>
    <x v="0"/>
    <x v="1"/>
    <x v="1"/>
    <x v="4"/>
    <x v="1"/>
    <x v="1"/>
    <x v="0"/>
    <x v="4"/>
    <x v="4"/>
    <x v="4"/>
    <x v="2"/>
    <x v="4"/>
    <x v="4"/>
    <x v="2"/>
    <x v="0"/>
    <x v="3"/>
    <x v="1"/>
    <x v="2"/>
    <x v="0"/>
    <n v="41.666666666666671"/>
    <n v="0.52083333333333337"/>
    <n v="25.666666666666664"/>
    <n v="16.666666666666664"/>
    <n v="7"/>
    <n v="0.33333333333333331"/>
    <n v="8.3333333333333339"/>
    <n v="8"/>
    <n v="7"/>
    <m/>
    <m/>
    <n v="0"/>
    <n v="0"/>
    <n v="0"/>
    <n v="6.666666666666667"/>
    <n v="6.666666666666667"/>
    <n v="0.33333333333333331"/>
    <n v="1.3333333333333333"/>
    <n v="1.6666666666666665"/>
    <n v="0"/>
    <n v="0"/>
    <n v="0"/>
    <m/>
    <n v="1.6666666666666665"/>
  </r>
  <r>
    <x v="12"/>
    <x v="3"/>
    <n v="1"/>
    <d v="2021-12-07T13:19:33"/>
    <m/>
    <x v="6"/>
    <s v="Jolien Claerbout, Inagro"/>
    <m/>
    <x v="90"/>
    <n v="0"/>
    <s v=""/>
    <n v="0"/>
    <s v=""/>
    <n v="9"/>
    <s v=""/>
    <n v="0.6"/>
    <s v=""/>
    <n v="0"/>
    <s v=""/>
    <n v="1.5"/>
    <s v=""/>
    <n v="0"/>
    <m/>
    <x v="1"/>
    <n v="6"/>
    <s v="other quality label"/>
    <s v="fine fleur: aardbei"/>
    <s v="Yes, in IPM"/>
    <s v="Never"/>
    <m/>
    <m/>
    <m/>
    <m/>
    <x v="1"/>
    <x v="2"/>
    <x v="0"/>
    <x v="1"/>
    <x v="3"/>
    <x v="1"/>
    <x v="3"/>
    <x v="0"/>
    <x v="0"/>
    <x v="0"/>
    <x v="3"/>
    <x v="3"/>
    <x v="3"/>
    <x v="6"/>
    <x v="0"/>
    <x v="1"/>
    <x v="1"/>
    <x v="1"/>
    <x v="2"/>
    <x v="4"/>
    <x v="0"/>
    <x v="1"/>
    <x v="0"/>
    <x v="0"/>
    <x v="0"/>
    <x v="0"/>
    <x v="1"/>
    <x v="2"/>
    <x v="2"/>
    <x v="1"/>
    <x v="0"/>
    <x v="0"/>
    <x v="1"/>
    <x v="1"/>
    <x v="3"/>
    <x v="3"/>
    <x v="0"/>
    <x v="1"/>
    <m/>
    <m/>
    <m/>
    <m/>
    <m/>
    <m/>
    <m/>
    <m/>
    <m/>
    <m/>
    <s v="Rather true"/>
    <m/>
    <x v="4"/>
    <x v="4"/>
    <x v="0"/>
    <x v="6"/>
    <x v="0"/>
    <x v="3"/>
    <x v="4"/>
    <x v="3"/>
    <x v="0"/>
    <x v="5"/>
    <x v="0"/>
    <x v="0"/>
    <x v="0"/>
    <x v="3"/>
    <x v="4"/>
    <x v="1"/>
    <x v="1"/>
    <x v="2"/>
    <x v="2"/>
    <x v="2"/>
    <x v="0"/>
    <x v="1"/>
    <x v="4"/>
    <x v="4"/>
    <x v="1"/>
    <x v="2"/>
    <x v="3"/>
    <x v="1"/>
    <x v="2"/>
    <x v="0"/>
    <n v="41.333333333333329"/>
    <n v="0.51666666666666661"/>
    <n v="25.333333333333336"/>
    <n v="18"/>
    <n v="11"/>
    <n v="0.52380952380952384"/>
    <n v="7.1000000000000005"/>
    <n v="7.1000000000000005"/>
    <n v="5.9"/>
    <m/>
    <m/>
    <n v="1.5"/>
    <n v="0"/>
    <n v="0"/>
    <n v="3.9"/>
    <n v="3.9"/>
    <n v="0"/>
    <n v="1.2"/>
    <n v="1.2"/>
    <n v="0"/>
    <n v="0.5"/>
    <n v="0"/>
    <m/>
    <n v="1.7"/>
  </r>
  <r>
    <x v="13"/>
    <x v="3"/>
    <n v="1"/>
    <d v="2021-12-07T14:04:23"/>
    <m/>
    <x v="6"/>
    <s v="Jolien Claerbout, Inagro"/>
    <m/>
    <x v="91"/>
    <n v="0"/>
    <s v=""/>
    <n v="0"/>
    <s v=""/>
    <n v="0"/>
    <s v=""/>
    <n v="0.6"/>
    <s v=""/>
    <n v="0"/>
    <s v=""/>
    <n v="0.6"/>
    <s v=""/>
    <n v="0"/>
    <m/>
    <x v="1"/>
    <n v="26"/>
    <s v=""/>
    <s v=""/>
    <s v="Yes, in IPM + Yes, in Organic"/>
    <s v="Never"/>
    <m/>
    <m/>
    <m/>
    <m/>
    <x v="0"/>
    <x v="2"/>
    <x v="4"/>
    <x v="0"/>
    <x v="4"/>
    <x v="1"/>
    <x v="2"/>
    <x v="2"/>
    <x v="1"/>
    <x v="3"/>
    <x v="3"/>
    <x v="3"/>
    <x v="3"/>
    <x v="6"/>
    <x v="0"/>
    <x v="1"/>
    <x v="1"/>
    <x v="1"/>
    <x v="0"/>
    <x v="1"/>
    <x v="1"/>
    <x v="0"/>
    <x v="1"/>
    <x v="0"/>
    <x v="4"/>
    <x v="1"/>
    <x v="1"/>
    <x v="1"/>
    <x v="2"/>
    <x v="4"/>
    <x v="2"/>
    <x v="0"/>
    <x v="1"/>
    <x v="2"/>
    <x v="1"/>
    <x v="3"/>
    <x v="0"/>
    <x v="1"/>
    <m/>
    <m/>
    <m/>
    <m/>
    <m/>
    <m/>
    <m/>
    <m/>
    <m/>
    <m/>
    <s v="Rather true"/>
    <m/>
    <x v="4"/>
    <x v="4"/>
    <x v="0"/>
    <x v="6"/>
    <x v="0"/>
    <x v="2"/>
    <x v="1"/>
    <x v="1"/>
    <x v="1"/>
    <x v="5"/>
    <x v="1"/>
    <x v="4"/>
    <x v="1"/>
    <x v="1"/>
    <x v="0"/>
    <x v="1"/>
    <x v="1"/>
    <x v="2"/>
    <x v="2"/>
    <x v="2"/>
    <x v="1"/>
    <x v="5"/>
    <x v="2"/>
    <x v="4"/>
    <x v="1"/>
    <x v="3"/>
    <x v="4"/>
    <x v="3"/>
    <x v="0"/>
    <x v="0"/>
    <n v="54.75"/>
    <n v="0.68437499999999996"/>
    <n v="29.75"/>
    <n v="17"/>
    <n v="2"/>
    <n v="9.5238095238095233E-2"/>
    <n v="1.9400000000000002"/>
    <n v="1.1399999999999999"/>
    <n v="1.85"/>
    <m/>
    <m/>
    <n v="0.3"/>
    <n v="0"/>
    <n v="0"/>
    <n v="0.45"/>
    <n v="0.45"/>
    <n v="0.8"/>
    <n v="0.09"/>
    <n v="0.89"/>
    <n v="0"/>
    <n v="0.3"/>
    <n v="0"/>
    <m/>
    <n v="1.19"/>
  </r>
  <r>
    <x v="14"/>
    <x v="3"/>
    <n v="1"/>
    <d v="2021-12-07T14:31:44"/>
    <m/>
    <x v="6"/>
    <s v="Jolien Claerbout, Inagro"/>
    <m/>
    <x v="92"/>
    <n v="0"/>
    <s v=""/>
    <n v="0.75"/>
    <s v=""/>
    <n v="0.75"/>
    <s v=""/>
    <n v="3.04"/>
    <s v=""/>
    <n v="0"/>
    <s v=""/>
    <n v="0"/>
    <s v=""/>
    <s v="0.65 trayveld"/>
    <m/>
    <x v="1"/>
    <n v="2"/>
    <s v="other quality label"/>
    <s v="globalgap, tomabel, vegaplan"/>
    <s v="Yes, in IPM"/>
    <s v="Sometimes"/>
    <m/>
    <m/>
    <m/>
    <m/>
    <x v="0"/>
    <x v="0"/>
    <x v="3"/>
    <x v="1"/>
    <x v="0"/>
    <x v="1"/>
    <x v="2"/>
    <x v="2"/>
    <x v="1"/>
    <x v="3"/>
    <x v="3"/>
    <x v="3"/>
    <x v="3"/>
    <x v="6"/>
    <x v="0"/>
    <x v="0"/>
    <x v="1"/>
    <x v="3"/>
    <x v="4"/>
    <x v="2"/>
    <x v="0"/>
    <x v="2"/>
    <x v="0"/>
    <x v="1"/>
    <x v="1"/>
    <x v="3"/>
    <x v="1"/>
    <x v="1"/>
    <x v="2"/>
    <x v="2"/>
    <x v="1"/>
    <x v="0"/>
    <x v="1"/>
    <x v="4"/>
    <x v="4"/>
    <x v="2"/>
    <x v="0"/>
    <x v="3"/>
    <m/>
    <m/>
    <m/>
    <m/>
    <m/>
    <m/>
    <m/>
    <m/>
    <m/>
    <m/>
    <s v="Rather true"/>
    <m/>
    <x v="4"/>
    <x v="4"/>
    <x v="0"/>
    <x v="6"/>
    <x v="0"/>
    <x v="3"/>
    <x v="2"/>
    <x v="0"/>
    <x v="2"/>
    <x v="5"/>
    <x v="2"/>
    <x v="0"/>
    <x v="0"/>
    <x v="0"/>
    <x v="4"/>
    <x v="1"/>
    <x v="1"/>
    <x v="0"/>
    <x v="4"/>
    <x v="4"/>
    <x v="0"/>
    <x v="2"/>
    <x v="2"/>
    <x v="4"/>
    <x v="2"/>
    <x v="1"/>
    <x v="1"/>
    <x v="2"/>
    <x v="4"/>
    <x v="0"/>
    <n v="42"/>
    <n v="0.52500000000000002"/>
    <n v="26"/>
    <n v="16"/>
    <n v="7"/>
    <n v="0.33333333333333331"/>
    <n v="14.040000000000001"/>
    <n v="13.4"/>
    <n v="12.4"/>
    <m/>
    <m/>
    <n v="0"/>
    <n v="0"/>
    <n v="0"/>
    <n v="11.76"/>
    <n v="11.76"/>
    <n v="0.64"/>
    <n v="1.64"/>
    <n v="2.2799999999999998"/>
    <n v="0"/>
    <n v="0"/>
    <n v="0"/>
    <m/>
    <n v="2.2799999999999998"/>
  </r>
  <r>
    <x v="15"/>
    <x v="3"/>
    <n v="1"/>
    <d v="2021-12-07T15:06:15"/>
    <m/>
    <x v="6"/>
    <s v="Jolien Claerbout, Inagro"/>
    <m/>
    <x v="93"/>
    <n v="0"/>
    <s v=""/>
    <n v="15.5"/>
    <s v=""/>
    <n v="49.5"/>
    <s v=""/>
    <n v="6.5"/>
    <s v=""/>
    <n v="0"/>
    <s v=""/>
    <n v="0"/>
    <s v=""/>
    <s v="blauwe en rode bes: 2.4"/>
    <m/>
    <x v="1"/>
    <n v="22"/>
    <s v="other quality label"/>
    <s v="flandria, globalgap, fine fleur"/>
    <s v="Yes, in IPM"/>
    <s v="Never"/>
    <m/>
    <m/>
    <m/>
    <m/>
    <x v="0"/>
    <x v="2"/>
    <x v="4"/>
    <x v="0"/>
    <x v="3"/>
    <x v="1"/>
    <x v="2"/>
    <x v="2"/>
    <x v="0"/>
    <x v="0"/>
    <x v="0"/>
    <x v="0"/>
    <x v="2"/>
    <x v="6"/>
    <x v="0"/>
    <x v="0"/>
    <x v="1"/>
    <x v="3"/>
    <x v="3"/>
    <x v="4"/>
    <x v="0"/>
    <x v="2"/>
    <x v="0"/>
    <x v="1"/>
    <x v="1"/>
    <x v="2"/>
    <x v="0"/>
    <x v="1"/>
    <x v="2"/>
    <x v="1"/>
    <x v="1"/>
    <x v="1"/>
    <x v="0"/>
    <x v="4"/>
    <x v="6"/>
    <x v="2"/>
    <x v="2"/>
    <x v="0"/>
    <m/>
    <m/>
    <m/>
    <m/>
    <m/>
    <m/>
    <m/>
    <m/>
    <m/>
    <m/>
    <s v="Not really true"/>
    <m/>
    <x v="4"/>
    <x v="4"/>
    <x v="0"/>
    <x v="6"/>
    <x v="0"/>
    <x v="3"/>
    <x v="4"/>
    <x v="0"/>
    <x v="0"/>
    <x v="5"/>
    <x v="4"/>
    <x v="0"/>
    <x v="3"/>
    <x v="0"/>
    <x v="4"/>
    <x v="3"/>
    <x v="3"/>
    <x v="0"/>
    <x v="2"/>
    <x v="2"/>
    <x v="4"/>
    <x v="2"/>
    <x v="2"/>
    <x v="4"/>
    <x v="2"/>
    <x v="1"/>
    <x v="3"/>
    <x v="5"/>
    <x v="2"/>
    <x v="0"/>
    <n v="42.166666666666671"/>
    <n v="0.52708333333333335"/>
    <n v="28.166666666666668"/>
    <n v="12"/>
    <n v="5.5"/>
    <n v="0.26190476190476192"/>
    <n v="9.5813148788927336"/>
    <n v="6.9342560553633223"/>
    <n v="7.117647058823529"/>
    <m/>
    <m/>
    <n v="0.17647058823529413"/>
    <n v="0"/>
    <n v="0"/>
    <n v="4.1764705882352944"/>
    <n v="4.1764705882352944"/>
    <n v="2.6470588235294117"/>
    <n v="2.4636678200692046"/>
    <n v="5.1107266435986158"/>
    <n v="0"/>
    <n v="0.11764705882352941"/>
    <n v="0"/>
    <m/>
    <n v="5.2283737024221448"/>
  </r>
  <r>
    <x v="16"/>
    <x v="3"/>
    <n v="1"/>
    <d v="2021-12-13T07:42:52"/>
    <m/>
    <x v="6"/>
    <s v="Jolien Claerbout, Inagro"/>
    <m/>
    <x v="94"/>
    <n v="0"/>
    <s v=""/>
    <n v="0"/>
    <s v=""/>
    <n v="0"/>
    <s v=""/>
    <n v="4.0599999999999996"/>
    <s v=""/>
    <n v="0"/>
    <s v=""/>
    <n v="0"/>
    <s v=""/>
    <s v="0.95 trayveld"/>
    <m/>
    <x v="1"/>
    <n v="19"/>
    <s v="other quality label"/>
    <s v="tomabel, global gap"/>
    <s v="Yes, in IPM"/>
    <s v="Never"/>
    <m/>
    <m/>
    <m/>
    <m/>
    <x v="0"/>
    <x v="1"/>
    <x v="4"/>
    <x v="1"/>
    <x v="0"/>
    <x v="0"/>
    <x v="0"/>
    <x v="0"/>
    <x v="1"/>
    <x v="1"/>
    <x v="1"/>
    <x v="1"/>
    <x v="1"/>
    <x v="6"/>
    <x v="1"/>
    <x v="1"/>
    <x v="1"/>
    <x v="3"/>
    <x v="0"/>
    <x v="0"/>
    <x v="0"/>
    <x v="2"/>
    <x v="0"/>
    <x v="1"/>
    <x v="0"/>
    <x v="4"/>
    <x v="1"/>
    <x v="1"/>
    <x v="2"/>
    <x v="1"/>
    <x v="0"/>
    <x v="1"/>
    <x v="0"/>
    <x v="1"/>
    <x v="4"/>
    <x v="3"/>
    <x v="0"/>
    <x v="1"/>
    <m/>
    <m/>
    <m/>
    <m/>
    <m/>
    <m/>
    <m/>
    <m/>
    <m/>
    <m/>
    <s v="Fully true"/>
    <m/>
    <x v="4"/>
    <x v="4"/>
    <x v="4"/>
    <x v="6"/>
    <x v="0"/>
    <x v="3"/>
    <x v="0"/>
    <x v="1"/>
    <x v="2"/>
    <x v="5"/>
    <x v="0"/>
    <x v="0"/>
    <x v="3"/>
    <x v="3"/>
    <x v="4"/>
    <x v="1"/>
    <x v="0"/>
    <x v="0"/>
    <x v="2"/>
    <x v="0"/>
    <x v="4"/>
    <x v="2"/>
    <x v="4"/>
    <x v="4"/>
    <x v="1"/>
    <x v="0"/>
    <x v="0"/>
    <x v="0"/>
    <x v="0"/>
    <x v="0"/>
    <n v="51"/>
    <n v="0.63749999999999996"/>
    <n v="33"/>
    <n v="15"/>
    <n v="7"/>
    <n v="0.33333333333333331"/>
    <n v="9.25"/>
    <n v="9.25"/>
    <n v="8.5"/>
    <m/>
    <m/>
    <n v="0"/>
    <n v="0"/>
    <n v="0"/>
    <n v="8.5"/>
    <n v="8.5"/>
    <n v="0"/>
    <n v="0.75"/>
    <n v="0.75"/>
    <n v="0"/>
    <n v="0"/>
    <n v="0"/>
    <m/>
    <n v="0.75"/>
  </r>
  <r>
    <x v="17"/>
    <x v="3"/>
    <n v="1"/>
    <d v="2021-12-13T08:15:00"/>
    <m/>
    <x v="6"/>
    <s v="Jolien Claerbout, Inagro"/>
    <m/>
    <x v="95"/>
    <n v="0"/>
    <s v=""/>
    <n v="12.3"/>
    <s v=""/>
    <n v="1.6E-2"/>
    <s v=""/>
    <n v="0.69499999999999995"/>
    <s v=""/>
    <n v="0"/>
    <s v=""/>
    <n v="0"/>
    <s v=""/>
    <n v="0"/>
    <m/>
    <x v="1"/>
    <n v="23"/>
    <s v="other quality label"/>
    <s v="vegaplan, global gap"/>
    <s v="Yes, in IPM"/>
    <s v="Never"/>
    <m/>
    <m/>
    <m/>
    <m/>
    <x v="0"/>
    <x v="3"/>
    <x v="3"/>
    <x v="0"/>
    <x v="0"/>
    <x v="1"/>
    <x v="2"/>
    <x v="0"/>
    <x v="3"/>
    <x v="5"/>
    <x v="5"/>
    <x v="4"/>
    <x v="4"/>
    <x v="6"/>
    <x v="3"/>
    <x v="3"/>
    <x v="1"/>
    <x v="1"/>
    <x v="4"/>
    <x v="4"/>
    <x v="3"/>
    <x v="2"/>
    <x v="0"/>
    <x v="1"/>
    <x v="0"/>
    <x v="4"/>
    <x v="0"/>
    <x v="1"/>
    <x v="2"/>
    <x v="1"/>
    <x v="0"/>
    <x v="1"/>
    <x v="0"/>
    <x v="3"/>
    <x v="1"/>
    <x v="1"/>
    <x v="2"/>
    <x v="0"/>
    <m/>
    <m/>
    <m/>
    <m/>
    <m/>
    <m/>
    <m/>
    <m/>
    <m/>
    <m/>
    <s v="Intermediate"/>
    <m/>
    <x v="4"/>
    <x v="4"/>
    <x v="4"/>
    <x v="6"/>
    <x v="0"/>
    <x v="2"/>
    <x v="2"/>
    <x v="1"/>
    <x v="2"/>
    <x v="5"/>
    <x v="4"/>
    <x v="0"/>
    <x v="5"/>
    <x v="2"/>
    <x v="1"/>
    <x v="1"/>
    <x v="1"/>
    <x v="1"/>
    <x v="0"/>
    <x v="0"/>
    <x v="0"/>
    <x v="2"/>
    <x v="4"/>
    <x v="4"/>
    <x v="2"/>
    <x v="0"/>
    <x v="3"/>
    <x v="1"/>
    <x v="0"/>
    <x v="0"/>
    <n v="46"/>
    <n v="0.57499999999999996"/>
    <n v="33"/>
    <n v="12"/>
    <n v="9"/>
    <n v="0.42857142857142855"/>
    <n v="9.5"/>
    <n v="9.5"/>
    <n v="6.5"/>
    <m/>
    <m/>
    <n v="1"/>
    <n v="0"/>
    <n v="0"/>
    <n v="3.5"/>
    <n v="3.5"/>
    <n v="0"/>
    <n v="3"/>
    <n v="3"/>
    <n v="0"/>
    <n v="2"/>
    <n v="0"/>
    <m/>
    <n v="5"/>
  </r>
  <r>
    <x v="18"/>
    <x v="3"/>
    <n v="1"/>
    <d v="2021-12-13T08:43:29"/>
    <m/>
    <x v="6"/>
    <s v="Jolien Claerbout, Inagro"/>
    <m/>
    <x v="96"/>
    <n v="0"/>
    <s v=""/>
    <n v="0"/>
    <s v=""/>
    <n v="0"/>
    <s v=""/>
    <n v="2"/>
    <s v=""/>
    <n v="0"/>
    <s v=""/>
    <n v="0"/>
    <s v=""/>
    <s v="16: leek, maize, leased"/>
    <m/>
    <x v="1"/>
    <n v="33"/>
    <s v="other quality label"/>
    <s v="global gap, fine fleur"/>
    <s v="Yes, in IPM"/>
    <s v="Never"/>
    <m/>
    <m/>
    <m/>
    <m/>
    <x v="1"/>
    <x v="2"/>
    <x v="0"/>
    <x v="0"/>
    <x v="2"/>
    <x v="1"/>
    <x v="2"/>
    <x v="0"/>
    <x v="1"/>
    <x v="1"/>
    <x v="1"/>
    <x v="1"/>
    <x v="1"/>
    <x v="6"/>
    <x v="1"/>
    <x v="1"/>
    <x v="1"/>
    <x v="2"/>
    <x v="4"/>
    <x v="0"/>
    <x v="0"/>
    <x v="2"/>
    <x v="0"/>
    <x v="1"/>
    <x v="0"/>
    <x v="0"/>
    <x v="0"/>
    <x v="2"/>
    <x v="2"/>
    <x v="1"/>
    <x v="0"/>
    <x v="1"/>
    <x v="0"/>
    <x v="1"/>
    <x v="1"/>
    <x v="1"/>
    <x v="0"/>
    <x v="1"/>
    <m/>
    <m/>
    <m/>
    <m/>
    <m/>
    <m/>
    <m/>
    <m/>
    <m/>
    <m/>
    <s v="Fully true"/>
    <m/>
    <x v="4"/>
    <x v="4"/>
    <x v="5"/>
    <x v="6"/>
    <x v="0"/>
    <x v="0"/>
    <x v="4"/>
    <x v="1"/>
    <x v="4"/>
    <x v="5"/>
    <x v="1"/>
    <x v="0"/>
    <x v="0"/>
    <x v="1"/>
    <x v="4"/>
    <x v="3"/>
    <x v="0"/>
    <x v="0"/>
    <x v="0"/>
    <x v="1"/>
    <x v="0"/>
    <x v="2"/>
    <x v="2"/>
    <x v="4"/>
    <x v="2"/>
    <x v="0"/>
    <x v="0"/>
    <x v="1"/>
    <x v="0"/>
    <x v="0"/>
    <n v="46"/>
    <n v="0.57499999999999996"/>
    <n v="27"/>
    <n v="15"/>
    <n v="6"/>
    <n v="0.2857142857142857"/>
    <n v="3.0375000000000001"/>
    <n v="3.0375000000000001"/>
    <n v="2.3708333333333336"/>
    <m/>
    <m/>
    <n v="3.7500000000000006E-2"/>
    <n v="0"/>
    <n v="0"/>
    <n v="2"/>
    <n v="2"/>
    <n v="0"/>
    <n v="0.66666666666666663"/>
    <n v="0.66666666666666663"/>
    <n v="0"/>
    <n v="0.33333333333333331"/>
    <n v="0"/>
    <m/>
    <n v="1"/>
  </r>
  <r>
    <x v="19"/>
    <x v="3"/>
    <n v="1"/>
    <d v="2021-12-13T09:23:30"/>
    <m/>
    <x v="6"/>
    <s v="Jolien Claerbout, Inagro"/>
    <m/>
    <x v="97"/>
    <n v="0"/>
    <s v=""/>
    <n v="0"/>
    <s v=""/>
    <n v="0"/>
    <s v=""/>
    <n v="1"/>
    <s v=""/>
    <n v="0"/>
    <s v=""/>
    <n v="0"/>
    <s v=""/>
    <s v="49: leek, coal, fennel, celery, beans, spinach, potatoes, maize,"/>
    <m/>
    <x v="1"/>
    <n v="24"/>
    <s v="other quality label"/>
    <s v="fine fleur, global gap"/>
    <s v="Yes, in IPM"/>
    <s v="Never"/>
    <m/>
    <m/>
    <m/>
    <m/>
    <x v="0"/>
    <x v="3"/>
    <x v="0"/>
    <x v="0"/>
    <x v="2"/>
    <x v="4"/>
    <x v="4"/>
    <x v="2"/>
    <x v="0"/>
    <x v="0"/>
    <x v="0"/>
    <x v="0"/>
    <x v="2"/>
    <x v="6"/>
    <x v="0"/>
    <x v="0"/>
    <x v="6"/>
    <x v="1"/>
    <x v="0"/>
    <x v="1"/>
    <x v="5"/>
    <x v="2"/>
    <x v="0"/>
    <x v="1"/>
    <x v="1"/>
    <x v="0"/>
    <x v="1"/>
    <x v="2"/>
    <x v="2"/>
    <x v="2"/>
    <x v="0"/>
    <x v="0"/>
    <x v="1"/>
    <x v="3"/>
    <x v="4"/>
    <x v="2"/>
    <x v="0"/>
    <x v="5"/>
    <m/>
    <m/>
    <m/>
    <m/>
    <m/>
    <m/>
    <m/>
    <m/>
    <m/>
    <m/>
    <s v="Not at all true"/>
    <m/>
    <x v="4"/>
    <x v="4"/>
    <x v="5"/>
    <x v="6"/>
    <x v="0"/>
    <x v="0"/>
    <x v="2"/>
    <x v="0"/>
    <x v="2"/>
    <x v="5"/>
    <x v="0"/>
    <x v="0"/>
    <x v="5"/>
    <x v="2"/>
    <x v="4"/>
    <x v="1"/>
    <x v="1"/>
    <x v="0"/>
    <x v="2"/>
    <x v="2"/>
    <x v="0"/>
    <x v="1"/>
    <x v="4"/>
    <x v="4"/>
    <x v="2"/>
    <x v="0"/>
    <x v="3"/>
    <x v="1"/>
    <x v="0"/>
    <x v="0"/>
    <n v="36.333333333333329"/>
    <n v="0.45416666666666661"/>
    <n v="24.333333333333336"/>
    <n v="10"/>
    <n v="2"/>
    <n v="9.5238095238095233E-2"/>
    <n v="2.9411764705882355"/>
    <n v="2.9411764705882355"/>
    <n v="1.7647058823529411"/>
    <m/>
    <m/>
    <n v="0"/>
    <n v="0"/>
    <n v="0"/>
    <n v="1.7647058823529411"/>
    <n v="1.7647058823529411"/>
    <n v="0"/>
    <n v="1.1764705882352942"/>
    <n v="1.1764705882352942"/>
    <n v="0"/>
    <n v="0"/>
    <n v="0"/>
    <m/>
    <n v="1.1764705882352942"/>
  </r>
  <r>
    <x v="20"/>
    <x v="4"/>
    <n v="1"/>
    <d v="2022-02-15T15:59:32"/>
    <m/>
    <x v="5"/>
    <s v="Virginia Bagnoni SSSA"/>
    <m/>
    <x v="98"/>
    <n v="1"/>
    <s v="Yes"/>
    <n v="0"/>
    <s v=""/>
    <m/>
    <m/>
    <m/>
    <m/>
    <n v="3"/>
    <s v=""/>
    <n v="5"/>
    <s v="YES"/>
    <n v="1"/>
    <s v="Yes"/>
    <x v="1"/>
    <n v="20"/>
    <s v="organic farming + other quality label"/>
    <s v=""/>
    <s v="Yes, in IPM"/>
    <s v="Never"/>
    <s v="Sandy clay"/>
    <s v="30 - 60 cm"/>
    <s v=""/>
    <n v="40"/>
    <x v="0"/>
    <x v="3"/>
    <x v="4"/>
    <x v="0"/>
    <x v="1"/>
    <x v="0"/>
    <x v="0"/>
    <x v="0"/>
    <x v="1"/>
    <x v="1"/>
    <x v="1"/>
    <x v="1"/>
    <x v="0"/>
    <x v="1"/>
    <x v="1"/>
    <x v="1"/>
    <x v="0"/>
    <x v="0"/>
    <x v="0"/>
    <x v="1"/>
    <x v="1"/>
    <x v="2"/>
    <x v="0"/>
    <x v="1"/>
    <x v="1"/>
    <x v="2"/>
    <x v="0"/>
    <x v="1"/>
    <x v="2"/>
    <x v="1"/>
    <x v="0"/>
    <x v="1"/>
    <x v="0"/>
    <x v="3"/>
    <x v="0"/>
    <x v="6"/>
    <x v="1"/>
    <x v="2"/>
    <s v="Not at all true"/>
    <s v="Fully true"/>
    <s v="Not at all true"/>
    <s v="Never for fungicides + Never for Herbicides + Never for Insecticides"/>
    <m/>
    <m/>
    <m/>
    <m/>
    <m/>
    <m/>
    <m/>
    <m/>
    <x v="2"/>
    <x v="2"/>
    <x v="3"/>
    <x v="1"/>
    <x v="0"/>
    <x v="1"/>
    <x v="2"/>
    <x v="1"/>
    <x v="2"/>
    <x v="6"/>
    <x v="1"/>
    <x v="0"/>
    <x v="5"/>
    <x v="5"/>
    <x v="4"/>
    <x v="1"/>
    <x v="0"/>
    <x v="0"/>
    <x v="2"/>
    <x v="2"/>
    <x v="4"/>
    <x v="5"/>
    <x v="3"/>
    <x v="3"/>
    <x v="0"/>
    <x v="3"/>
    <x v="0"/>
    <x v="0"/>
    <x v="2"/>
    <x v="1"/>
    <n v="52"/>
    <n v="0.61904761904761907"/>
    <m/>
    <m/>
    <m/>
    <m/>
    <n v="2"/>
    <m/>
    <m/>
    <m/>
    <m/>
    <n v="0"/>
    <n v="2"/>
    <n v="0"/>
    <n v="0"/>
    <n v="2"/>
    <n v="0"/>
    <n v="0"/>
    <n v="0"/>
    <m/>
    <m/>
    <m/>
    <n v="0"/>
    <n v="0"/>
  </r>
  <r>
    <x v="1"/>
    <x v="4"/>
    <n v="1"/>
    <d v="2022-02-17T11:48:11"/>
    <m/>
    <x v="5"/>
    <s v="Virginia Bagnoni, SSSA"/>
    <m/>
    <x v="99"/>
    <n v="0"/>
    <s v=""/>
    <n v="1"/>
    <s v="Yes"/>
    <m/>
    <m/>
    <m/>
    <m/>
    <n v="0"/>
    <s v=""/>
    <n v="1.5"/>
    <s v="YES"/>
    <n v="0.5"/>
    <s v="Yes"/>
    <x v="0"/>
    <n v="15"/>
    <s v=""/>
    <s v=""/>
    <s v="None"/>
    <s v="Never"/>
    <s v="Clay loam"/>
    <s v="60 - 90 cm"/>
    <s v=""/>
    <n v="30"/>
    <x v="0"/>
    <x v="2"/>
    <x v="4"/>
    <x v="0"/>
    <x v="1"/>
    <x v="0"/>
    <x v="0"/>
    <x v="0"/>
    <x v="1"/>
    <x v="1"/>
    <x v="1"/>
    <x v="1"/>
    <x v="0"/>
    <x v="1"/>
    <x v="1"/>
    <x v="1"/>
    <x v="0"/>
    <x v="0"/>
    <x v="0"/>
    <x v="1"/>
    <x v="5"/>
    <x v="1"/>
    <x v="0"/>
    <x v="1"/>
    <x v="4"/>
    <x v="0"/>
    <x v="0"/>
    <x v="0"/>
    <x v="2"/>
    <x v="1"/>
    <x v="0"/>
    <x v="2"/>
    <x v="0"/>
    <x v="2"/>
    <x v="0"/>
    <x v="1"/>
    <x v="2"/>
    <x v="0"/>
    <s v="Rather true"/>
    <s v="Intermediate"/>
    <s v="Intermediate"/>
    <s v="Never for fungicides + Never for Herbicides + Never for Insecticides"/>
    <m/>
    <m/>
    <m/>
    <m/>
    <m/>
    <m/>
    <m/>
    <m/>
    <x v="2"/>
    <x v="2"/>
    <x v="2"/>
    <x v="0"/>
    <x v="0"/>
    <x v="3"/>
    <x v="1"/>
    <x v="0"/>
    <x v="1"/>
    <x v="1"/>
    <x v="1"/>
    <x v="3"/>
    <x v="1"/>
    <x v="1"/>
    <x v="0"/>
    <x v="3"/>
    <x v="3"/>
    <x v="5"/>
    <x v="2"/>
    <x v="2"/>
    <x v="1"/>
    <x v="0"/>
    <x v="2"/>
    <x v="1"/>
    <x v="1"/>
    <x v="2"/>
    <x v="3"/>
    <x v="2"/>
    <x v="0"/>
    <x v="1"/>
    <n v="76"/>
    <n v="0.90476190476190477"/>
    <m/>
    <m/>
    <m/>
    <m/>
    <n v="0.72900000000000009"/>
    <m/>
    <m/>
    <m/>
    <m/>
    <n v="9.0000000000000011E-3"/>
    <n v="0.27"/>
    <n v="0"/>
    <n v="0"/>
    <n v="0.27"/>
    <n v="0"/>
    <n v="0"/>
    <n v="0"/>
    <m/>
    <m/>
    <m/>
    <n v="0.45"/>
    <n v="0.45"/>
  </r>
  <r>
    <x v="2"/>
    <x v="4"/>
    <n v="1"/>
    <d v="2022-02-17T14:22:48"/>
    <m/>
    <x v="5"/>
    <s v="Virginia Bagnoni"/>
    <m/>
    <x v="100"/>
    <n v="0"/>
    <s v=""/>
    <n v="0"/>
    <s v=""/>
    <m/>
    <m/>
    <m/>
    <m/>
    <n v="0"/>
    <s v=""/>
    <n v="3"/>
    <s v="YES"/>
    <n v="0"/>
    <m/>
    <x v="0"/>
    <n v="30"/>
    <s v=""/>
    <s v=""/>
    <s v="None"/>
    <s v="Never"/>
    <s v="Clay loam"/>
    <s v="30 - 60 cm"/>
    <n v="30"/>
    <n v="30"/>
    <x v="2"/>
    <x v="2"/>
    <x v="0"/>
    <x v="0"/>
    <x v="1"/>
    <x v="4"/>
    <x v="3"/>
    <x v="0"/>
    <x v="1"/>
    <x v="1"/>
    <x v="1"/>
    <x v="1"/>
    <x v="0"/>
    <x v="1"/>
    <x v="1"/>
    <x v="1"/>
    <x v="0"/>
    <x v="0"/>
    <x v="0"/>
    <x v="4"/>
    <x v="2"/>
    <x v="3"/>
    <x v="0"/>
    <x v="4"/>
    <x v="1"/>
    <x v="2"/>
    <x v="0"/>
    <x v="1"/>
    <x v="2"/>
    <x v="1"/>
    <x v="0"/>
    <x v="1"/>
    <x v="0"/>
    <x v="2"/>
    <x v="0"/>
    <x v="4"/>
    <x v="1"/>
    <x v="2"/>
    <s v="Not at all true"/>
    <s v="Fully true"/>
    <s v="Not at all true"/>
    <s v="Never for fungicides + Never for Herbicides + Never for Insecticides"/>
    <m/>
    <m/>
    <m/>
    <m/>
    <m/>
    <m/>
    <m/>
    <m/>
    <x v="2"/>
    <x v="3"/>
    <x v="3"/>
    <x v="5"/>
    <x v="0"/>
    <x v="5"/>
    <x v="5"/>
    <x v="5"/>
    <x v="5"/>
    <x v="4"/>
    <x v="5"/>
    <x v="5"/>
    <x v="4"/>
    <x v="4"/>
    <x v="0"/>
    <x v="0"/>
    <x v="0"/>
    <x v="2"/>
    <x v="0"/>
    <x v="4"/>
    <x v="1"/>
    <x v="5"/>
    <x v="0"/>
    <x v="3"/>
    <x v="2"/>
    <x v="2"/>
    <x v="1"/>
    <x v="2"/>
    <x v="4"/>
    <x v="1"/>
    <n v="29"/>
    <n v="0.34523809523809523"/>
    <m/>
    <m/>
    <m/>
    <m/>
    <n v="0"/>
    <m/>
    <m/>
    <m/>
    <m/>
    <n v="0"/>
    <n v="0"/>
    <n v="0"/>
    <n v="0"/>
    <n v="0"/>
    <n v="0"/>
    <n v="0"/>
    <n v="0"/>
    <m/>
    <m/>
    <m/>
    <n v="0"/>
    <n v="0"/>
  </r>
  <r>
    <x v="3"/>
    <x v="4"/>
    <n v="1"/>
    <d v="2022-02-17T15:41:20"/>
    <m/>
    <x v="5"/>
    <s v="Virginia Bagnoni"/>
    <m/>
    <x v="101"/>
    <n v="0.5"/>
    <s v="Yes"/>
    <n v="0"/>
    <s v=""/>
    <m/>
    <m/>
    <m/>
    <m/>
    <n v="0"/>
    <s v=""/>
    <n v="1.5"/>
    <s v="YES"/>
    <n v="7"/>
    <m/>
    <x v="1"/>
    <n v="4"/>
    <s v=""/>
    <s v=""/>
    <s v="Yes, in Organic"/>
    <s v="Never"/>
    <s v="Clay loam"/>
    <s v="60 - 90 cm"/>
    <n v="10"/>
    <n v="10"/>
    <x v="2"/>
    <x v="1"/>
    <x v="4"/>
    <x v="0"/>
    <x v="1"/>
    <x v="3"/>
    <x v="0"/>
    <x v="0"/>
    <x v="1"/>
    <x v="1"/>
    <x v="1"/>
    <x v="1"/>
    <x v="0"/>
    <x v="1"/>
    <x v="1"/>
    <x v="1"/>
    <x v="0"/>
    <x v="0"/>
    <x v="0"/>
    <x v="1"/>
    <x v="2"/>
    <x v="2"/>
    <x v="0"/>
    <x v="1"/>
    <x v="1"/>
    <x v="0"/>
    <x v="0"/>
    <x v="1"/>
    <x v="2"/>
    <x v="2"/>
    <x v="0"/>
    <x v="1"/>
    <x v="0"/>
    <x v="2"/>
    <x v="0"/>
    <x v="1"/>
    <x v="1"/>
    <x v="3"/>
    <s v="Not at all true"/>
    <s v="Fully true"/>
    <s v="NA - Don't know"/>
    <s v="Never for fungicides + Never for Herbicides + Never for Insecticides"/>
    <m/>
    <m/>
    <m/>
    <m/>
    <m/>
    <m/>
    <m/>
    <m/>
    <x v="2"/>
    <x v="2"/>
    <x v="3"/>
    <x v="1"/>
    <x v="0"/>
    <x v="1"/>
    <x v="1"/>
    <x v="1"/>
    <x v="2"/>
    <x v="1"/>
    <x v="1"/>
    <x v="3"/>
    <x v="1"/>
    <x v="1"/>
    <x v="3"/>
    <x v="1"/>
    <x v="1"/>
    <x v="0"/>
    <x v="2"/>
    <x v="0"/>
    <x v="4"/>
    <x v="2"/>
    <x v="1"/>
    <x v="1"/>
    <x v="1"/>
    <x v="0"/>
    <x v="0"/>
    <x v="0"/>
    <x v="1"/>
    <x v="1"/>
    <n v="76"/>
    <n v="0.90476190476190477"/>
    <m/>
    <m/>
    <m/>
    <m/>
    <n v="0.70000000000000007"/>
    <m/>
    <m/>
    <m/>
    <m/>
    <n v="0"/>
    <n v="0"/>
    <n v="0"/>
    <n v="0"/>
    <n v="0"/>
    <n v="0"/>
    <n v="0"/>
    <n v="0"/>
    <m/>
    <m/>
    <m/>
    <n v="0.70000000000000007"/>
    <n v="0.70000000000000007"/>
  </r>
  <r>
    <x v="4"/>
    <x v="4"/>
    <n v="1"/>
    <d v="2022-02-18T13:43:46"/>
    <m/>
    <x v="5"/>
    <s v="Virginia Bagnoni"/>
    <m/>
    <x v="102"/>
    <n v="0"/>
    <s v=""/>
    <n v="0"/>
    <s v=""/>
    <m/>
    <m/>
    <m/>
    <m/>
    <n v="0"/>
    <s v=""/>
    <n v="1"/>
    <s v=""/>
    <n v="0.5"/>
    <m/>
    <x v="0"/>
    <n v="30"/>
    <s v=""/>
    <s v=""/>
    <s v="Yes, in Organic"/>
    <s v="Never"/>
    <s v="Loam"/>
    <s v="60 - 90 cm"/>
    <n v="40"/>
    <n v="0"/>
    <x v="1"/>
    <x v="3"/>
    <x v="1"/>
    <x v="0"/>
    <x v="1"/>
    <x v="3"/>
    <x v="0"/>
    <x v="0"/>
    <x v="1"/>
    <x v="1"/>
    <x v="1"/>
    <x v="1"/>
    <x v="0"/>
    <x v="1"/>
    <x v="1"/>
    <x v="1"/>
    <x v="0"/>
    <x v="0"/>
    <x v="0"/>
    <x v="1"/>
    <x v="5"/>
    <x v="0"/>
    <x v="0"/>
    <x v="2"/>
    <x v="1"/>
    <x v="2"/>
    <x v="0"/>
    <x v="1"/>
    <x v="0"/>
    <x v="2"/>
    <x v="0"/>
    <x v="0"/>
    <x v="1"/>
    <x v="1"/>
    <x v="0"/>
    <x v="6"/>
    <x v="5"/>
    <x v="0"/>
    <s v="Not at all true"/>
    <s v="Fully true"/>
    <s v="Not at all true"/>
    <s v="Never for fungicides + Never for Herbicides + Never for Insecticides"/>
    <m/>
    <m/>
    <m/>
    <m/>
    <m/>
    <m/>
    <m/>
    <m/>
    <x v="2"/>
    <x v="2"/>
    <x v="3"/>
    <x v="1"/>
    <x v="0"/>
    <x v="3"/>
    <x v="1"/>
    <x v="1"/>
    <x v="2"/>
    <x v="1"/>
    <x v="1"/>
    <x v="0"/>
    <x v="5"/>
    <x v="5"/>
    <x v="2"/>
    <x v="5"/>
    <x v="1"/>
    <x v="5"/>
    <x v="4"/>
    <x v="1"/>
    <x v="1"/>
    <x v="3"/>
    <x v="3"/>
    <x v="2"/>
    <x v="1"/>
    <x v="0"/>
    <x v="1"/>
    <x v="2"/>
    <x v="0"/>
    <x v="0"/>
    <n v="66"/>
    <n v="0.7857142857142857"/>
    <m/>
    <m/>
    <m/>
    <m/>
    <n v="1"/>
    <m/>
    <m/>
    <m/>
    <m/>
    <n v="0"/>
    <n v="1"/>
    <n v="0"/>
    <n v="0"/>
    <n v="1"/>
    <n v="0"/>
    <n v="0"/>
    <n v="0"/>
    <m/>
    <m/>
    <m/>
    <n v="0"/>
    <n v="0"/>
  </r>
  <r>
    <x v="5"/>
    <x v="4"/>
    <n v="1"/>
    <d v="2022-02-18T14:18:36"/>
    <m/>
    <x v="5"/>
    <s v="Virginia Bagnoni"/>
    <m/>
    <x v="103"/>
    <n v="0"/>
    <s v=""/>
    <n v="0"/>
    <s v=""/>
    <m/>
    <m/>
    <m/>
    <m/>
    <n v="0.5"/>
    <s v=""/>
    <n v="1.5"/>
    <s v=""/>
    <n v="0"/>
    <m/>
    <x v="0"/>
    <n v="5"/>
    <s v=""/>
    <s v=""/>
    <s v="None"/>
    <s v="Never"/>
    <s v="Clay"/>
    <s v="30 - 60 cm"/>
    <n v="4"/>
    <n v="0"/>
    <x v="2"/>
    <x v="3"/>
    <x v="4"/>
    <x v="0"/>
    <x v="1"/>
    <x v="4"/>
    <x v="3"/>
    <x v="0"/>
    <x v="0"/>
    <x v="3"/>
    <x v="3"/>
    <x v="4"/>
    <x v="0"/>
    <x v="5"/>
    <x v="5"/>
    <x v="4"/>
    <x v="0"/>
    <x v="3"/>
    <x v="3"/>
    <x v="3"/>
    <x v="2"/>
    <x v="3"/>
    <x v="0"/>
    <x v="4"/>
    <x v="1"/>
    <x v="2"/>
    <x v="0"/>
    <x v="1"/>
    <x v="2"/>
    <x v="1"/>
    <x v="0"/>
    <x v="3"/>
    <x v="4"/>
    <x v="2"/>
    <x v="0"/>
    <x v="1"/>
    <x v="4"/>
    <x v="4"/>
    <s v="Not at all true"/>
    <s v="Fully true"/>
    <s v="Fully true"/>
    <s v="Never for fungicides + Never for Herbicides + Never for Insecticides"/>
    <m/>
    <m/>
    <m/>
    <m/>
    <m/>
    <m/>
    <m/>
    <m/>
    <x v="2"/>
    <x v="2"/>
    <x v="3"/>
    <x v="1"/>
    <x v="0"/>
    <x v="3"/>
    <x v="1"/>
    <x v="3"/>
    <x v="1"/>
    <x v="1"/>
    <x v="1"/>
    <x v="3"/>
    <x v="5"/>
    <x v="1"/>
    <x v="2"/>
    <x v="5"/>
    <x v="5"/>
    <x v="0"/>
    <x v="2"/>
    <x v="2"/>
    <x v="1"/>
    <x v="2"/>
    <x v="2"/>
    <x v="1"/>
    <x v="2"/>
    <x v="3"/>
    <x v="2"/>
    <x v="2"/>
    <x v="1"/>
    <x v="0"/>
    <n v="57"/>
    <n v="0.6785714285714286"/>
    <m/>
    <m/>
    <m/>
    <m/>
    <n v="0"/>
    <m/>
    <m/>
    <m/>
    <m/>
    <n v="0"/>
    <n v="0"/>
    <n v="0"/>
    <n v="0"/>
    <n v="0"/>
    <n v="0"/>
    <n v="0"/>
    <n v="0"/>
    <m/>
    <m/>
    <m/>
    <n v="0"/>
    <n v="0"/>
  </r>
  <r>
    <x v="6"/>
    <x v="4"/>
    <n v="1"/>
    <d v="2022-02-21T15:39:38"/>
    <m/>
    <x v="5"/>
    <s v="Virginia Bagnoni"/>
    <m/>
    <x v="104"/>
    <n v="0"/>
    <s v=""/>
    <n v="0"/>
    <s v=""/>
    <m/>
    <m/>
    <m/>
    <m/>
    <n v="0"/>
    <s v=""/>
    <n v="1"/>
    <s v="YES"/>
    <n v="0.3"/>
    <s v="Yes"/>
    <x v="1"/>
    <n v="4"/>
    <s v=""/>
    <s v=""/>
    <s v="Yes, in IPM"/>
    <s v="Never"/>
    <s v="Loam"/>
    <s v="60 - 90 cm"/>
    <n v="5"/>
    <n v="0"/>
    <x v="2"/>
    <x v="3"/>
    <x v="4"/>
    <x v="0"/>
    <x v="1"/>
    <x v="3"/>
    <x v="2"/>
    <x v="2"/>
    <x v="1"/>
    <x v="1"/>
    <x v="1"/>
    <x v="1"/>
    <x v="0"/>
    <x v="1"/>
    <x v="1"/>
    <x v="1"/>
    <x v="0"/>
    <x v="4"/>
    <x v="0"/>
    <x v="1"/>
    <x v="1"/>
    <x v="0"/>
    <x v="0"/>
    <x v="2"/>
    <x v="1"/>
    <x v="3"/>
    <x v="1"/>
    <x v="2"/>
    <x v="2"/>
    <x v="1"/>
    <x v="0"/>
    <x v="0"/>
    <x v="4"/>
    <x v="4"/>
    <x v="0"/>
    <x v="3"/>
    <x v="1"/>
    <x v="1"/>
    <s v="Not at all true"/>
    <s v="Fully true"/>
    <s v="Not at all true"/>
    <s v="Never for fungicides + Never for Herbicides + Never for Insecticides"/>
    <m/>
    <m/>
    <m/>
    <m/>
    <m/>
    <m/>
    <m/>
    <m/>
    <x v="2"/>
    <x v="2"/>
    <x v="2"/>
    <x v="0"/>
    <x v="0"/>
    <x v="1"/>
    <x v="1"/>
    <x v="1"/>
    <x v="2"/>
    <x v="1"/>
    <x v="1"/>
    <x v="1"/>
    <x v="1"/>
    <x v="1"/>
    <x v="1"/>
    <x v="2"/>
    <x v="1"/>
    <x v="0"/>
    <x v="2"/>
    <x v="2"/>
    <x v="0"/>
    <x v="0"/>
    <x v="3"/>
    <x v="1"/>
    <x v="1"/>
    <x v="0"/>
    <x v="1"/>
    <x v="1"/>
    <x v="2"/>
    <x v="1"/>
    <n v="79.5"/>
    <n v="0.9464285714285714"/>
    <m/>
    <m/>
    <m/>
    <m/>
    <n v="1.3333333333333333"/>
    <m/>
    <m/>
    <m/>
    <m/>
    <n v="0"/>
    <n v="0"/>
    <n v="0"/>
    <n v="0"/>
    <n v="0"/>
    <n v="1.3333333333333333"/>
    <n v="0"/>
    <n v="1.3333333333333333"/>
    <m/>
    <m/>
    <m/>
    <n v="0"/>
    <n v="1.3333333333333333"/>
  </r>
  <r>
    <x v="7"/>
    <x v="4"/>
    <n v="1"/>
    <d v="2022-02-21T16:49:10"/>
    <m/>
    <x v="5"/>
    <s v="Virginia Bagnoni"/>
    <m/>
    <x v="105"/>
    <n v="0.27"/>
    <s v="Yes"/>
    <n v="0"/>
    <s v=""/>
    <m/>
    <m/>
    <m/>
    <m/>
    <n v="0"/>
    <s v=""/>
    <n v="4.5"/>
    <s v="YES"/>
    <n v="1.23"/>
    <m/>
    <x v="1"/>
    <n v="26"/>
    <s v="organic farming + other quality label"/>
    <s v="presidio slow food"/>
    <s v="None"/>
    <s v="Never"/>
    <s v="Clay"/>
    <s v="30 - 60 cm"/>
    <s v=""/>
    <n v="40"/>
    <x v="2"/>
    <x v="2"/>
    <x v="0"/>
    <x v="0"/>
    <x v="4"/>
    <x v="3"/>
    <x v="2"/>
    <x v="2"/>
    <x v="1"/>
    <x v="0"/>
    <x v="0"/>
    <x v="0"/>
    <x v="0"/>
    <x v="0"/>
    <x v="1"/>
    <x v="1"/>
    <x v="0"/>
    <x v="0"/>
    <x v="4"/>
    <x v="4"/>
    <x v="3"/>
    <x v="0"/>
    <x v="0"/>
    <x v="2"/>
    <x v="2"/>
    <x v="3"/>
    <x v="0"/>
    <x v="1"/>
    <x v="2"/>
    <x v="0"/>
    <x v="2"/>
    <x v="2"/>
    <x v="4"/>
    <x v="4"/>
    <x v="0"/>
    <x v="3"/>
    <x v="1"/>
    <x v="3"/>
    <s v="Not at all true"/>
    <s v="Fully true"/>
    <s v="Not at all true"/>
    <s v="Never for fungicides + Never for Herbicides + Never for Insecticides"/>
    <m/>
    <m/>
    <m/>
    <m/>
    <m/>
    <m/>
    <m/>
    <m/>
    <x v="2"/>
    <x v="2"/>
    <x v="3"/>
    <x v="1"/>
    <x v="0"/>
    <x v="1"/>
    <x v="1"/>
    <x v="1"/>
    <x v="3"/>
    <x v="1"/>
    <x v="1"/>
    <x v="0"/>
    <x v="5"/>
    <x v="5"/>
    <x v="0"/>
    <x v="0"/>
    <x v="0"/>
    <x v="0"/>
    <x v="2"/>
    <x v="2"/>
    <x v="1"/>
    <x v="2"/>
    <x v="0"/>
    <x v="1"/>
    <x v="2"/>
    <x v="3"/>
    <x v="1"/>
    <x v="1"/>
    <x v="2"/>
    <x v="1"/>
    <n v="60"/>
    <n v="0.7142857142857143"/>
    <m/>
    <m/>
    <m/>
    <m/>
    <n v="3"/>
    <m/>
    <m/>
    <m/>
    <m/>
    <n v="0"/>
    <n v="1"/>
    <n v="0"/>
    <n v="1"/>
    <n v="2"/>
    <n v="1"/>
    <n v="0"/>
    <n v="1"/>
    <m/>
    <m/>
    <m/>
    <n v="0"/>
    <n v="1"/>
  </r>
  <r>
    <x v="8"/>
    <x v="4"/>
    <n v="1"/>
    <d v="2022-02-22T09:46:32"/>
    <m/>
    <x v="5"/>
    <s v="Virginia Bagnoni"/>
    <m/>
    <x v="106"/>
    <n v="0"/>
    <s v=""/>
    <n v="0"/>
    <s v=""/>
    <m/>
    <m/>
    <m/>
    <m/>
    <n v="0"/>
    <s v=""/>
    <n v="2"/>
    <s v="NO"/>
    <n v="0"/>
    <m/>
    <x v="0"/>
    <n v="15"/>
    <s v=""/>
    <s v=""/>
    <s v="Yes, in IPM"/>
    <s v="Never"/>
    <s v="Clay"/>
    <s v="30 - 60 cm"/>
    <s v=""/>
    <n v="15"/>
    <x v="0"/>
    <x v="0"/>
    <x v="1"/>
    <x v="0"/>
    <x v="4"/>
    <x v="1"/>
    <x v="0"/>
    <x v="0"/>
    <x v="1"/>
    <x v="1"/>
    <x v="1"/>
    <x v="1"/>
    <x v="0"/>
    <x v="1"/>
    <x v="1"/>
    <x v="1"/>
    <x v="0"/>
    <x v="0"/>
    <x v="0"/>
    <x v="1"/>
    <x v="1"/>
    <x v="1"/>
    <x v="0"/>
    <x v="1"/>
    <x v="1"/>
    <x v="2"/>
    <x v="0"/>
    <x v="1"/>
    <x v="2"/>
    <x v="1"/>
    <x v="0"/>
    <x v="1"/>
    <x v="0"/>
    <x v="2"/>
    <x v="0"/>
    <x v="1"/>
    <x v="0"/>
    <x v="0"/>
    <s v="Not at all true"/>
    <s v="Fully true"/>
    <s v="Not at all true"/>
    <s v="Never for fungicides + Never for Herbicides + Never for Insecticides"/>
    <m/>
    <m/>
    <m/>
    <m/>
    <m/>
    <m/>
    <m/>
    <m/>
    <x v="2"/>
    <x v="3"/>
    <x v="3"/>
    <x v="0"/>
    <x v="0"/>
    <x v="1"/>
    <x v="1"/>
    <x v="1"/>
    <x v="3"/>
    <x v="1"/>
    <x v="1"/>
    <x v="0"/>
    <x v="1"/>
    <x v="1"/>
    <x v="1"/>
    <x v="3"/>
    <x v="3"/>
    <x v="1"/>
    <x v="1"/>
    <x v="0"/>
    <x v="3"/>
    <x v="3"/>
    <x v="3"/>
    <x v="2"/>
    <x v="0"/>
    <x v="3"/>
    <x v="3"/>
    <x v="2"/>
    <x v="2"/>
    <x v="0"/>
    <n v="59"/>
    <n v="0.70238095238095233"/>
    <m/>
    <m/>
    <m/>
    <m/>
    <n v="6"/>
    <m/>
    <m/>
    <m/>
    <m/>
    <n v="0"/>
    <n v="4"/>
    <n v="0"/>
    <n v="0"/>
    <n v="4"/>
    <n v="2"/>
    <n v="0"/>
    <n v="2"/>
    <m/>
    <m/>
    <m/>
    <n v="0"/>
    <n v="2"/>
  </r>
  <r>
    <x v="9"/>
    <x v="4"/>
    <n v="1"/>
    <d v="2022-02-22T11:22:57"/>
    <m/>
    <x v="5"/>
    <s v="Virginia Bagnoni"/>
    <m/>
    <x v="107"/>
    <n v="0"/>
    <s v=""/>
    <n v="1.6"/>
    <s v="NO"/>
    <m/>
    <m/>
    <m/>
    <m/>
    <n v="1"/>
    <s v=""/>
    <n v="1.4"/>
    <s v="NO"/>
    <n v="0"/>
    <m/>
    <x v="1"/>
    <n v="20"/>
    <s v="other quality label"/>
    <s v="olio toscano I.G.P."/>
    <s v="Yes, in IPM"/>
    <s v="Never"/>
    <s v="Clay"/>
    <s v="30 - 60 cm"/>
    <n v="40"/>
    <n v="0"/>
    <x v="0"/>
    <x v="0"/>
    <x v="1"/>
    <x v="0"/>
    <x v="4"/>
    <x v="1"/>
    <x v="0"/>
    <x v="0"/>
    <x v="1"/>
    <x v="1"/>
    <x v="1"/>
    <x v="1"/>
    <x v="0"/>
    <x v="1"/>
    <x v="1"/>
    <x v="1"/>
    <x v="0"/>
    <x v="0"/>
    <x v="0"/>
    <x v="1"/>
    <x v="1"/>
    <x v="1"/>
    <x v="0"/>
    <x v="1"/>
    <x v="1"/>
    <x v="2"/>
    <x v="0"/>
    <x v="1"/>
    <x v="2"/>
    <x v="1"/>
    <x v="0"/>
    <x v="1"/>
    <x v="0"/>
    <x v="2"/>
    <x v="0"/>
    <x v="1"/>
    <x v="0"/>
    <x v="0"/>
    <s v="Not at all true"/>
    <s v="Fully true"/>
    <s v="Not at all true"/>
    <s v="Never for fungicides + Never for Herbicides + Never for Insecticides"/>
    <m/>
    <m/>
    <m/>
    <m/>
    <m/>
    <m/>
    <m/>
    <m/>
    <x v="2"/>
    <x v="3"/>
    <x v="3"/>
    <x v="0"/>
    <x v="0"/>
    <x v="1"/>
    <x v="1"/>
    <x v="1"/>
    <x v="3"/>
    <x v="1"/>
    <x v="1"/>
    <x v="0"/>
    <x v="1"/>
    <x v="1"/>
    <x v="1"/>
    <x v="3"/>
    <x v="3"/>
    <x v="1"/>
    <x v="1"/>
    <x v="1"/>
    <x v="3"/>
    <x v="3"/>
    <x v="3"/>
    <x v="2"/>
    <x v="0"/>
    <x v="3"/>
    <x v="3"/>
    <x v="2"/>
    <x v="2"/>
    <x v="0"/>
    <n v="57"/>
    <n v="0.6785714285714286"/>
    <m/>
    <m/>
    <m/>
    <m/>
    <n v="4"/>
    <m/>
    <m/>
    <m/>
    <m/>
    <n v="0"/>
    <n v="2"/>
    <n v="0"/>
    <n v="0"/>
    <n v="2"/>
    <n v="2"/>
    <n v="0"/>
    <n v="2"/>
    <m/>
    <m/>
    <m/>
    <n v="0"/>
    <n v="2"/>
  </r>
  <r>
    <x v="21"/>
    <x v="4"/>
    <n v="1"/>
    <d v="2022-02-25T16:44:49"/>
    <m/>
    <x v="5"/>
    <s v="Virginia Bagnoni, SSSA"/>
    <m/>
    <x v="108"/>
    <n v="0"/>
    <s v=""/>
    <n v="0"/>
    <s v=""/>
    <m/>
    <m/>
    <m/>
    <m/>
    <n v="0"/>
    <s v=""/>
    <n v="5"/>
    <s v=""/>
    <n v="0"/>
    <m/>
    <x v="1"/>
    <n v="30"/>
    <s v=""/>
    <s v=""/>
    <s v="Yes, in IPM + Yes, in Organic"/>
    <s v="Sometimes"/>
    <s v="Clay"/>
    <s v="30 - 60 cm"/>
    <n v="40"/>
    <n v="0"/>
    <x v="4"/>
    <x v="5"/>
    <x v="5"/>
    <x v="4"/>
    <x v="1"/>
    <x v="5"/>
    <x v="5"/>
    <x v="1"/>
    <x v="2"/>
    <x v="2"/>
    <x v="2"/>
    <x v="2"/>
    <x v="0"/>
    <x v="2"/>
    <x v="2"/>
    <x v="2"/>
    <x v="0"/>
    <x v="3"/>
    <x v="0"/>
    <x v="1"/>
    <x v="1"/>
    <x v="0"/>
    <x v="0"/>
    <x v="1"/>
    <x v="1"/>
    <x v="0"/>
    <x v="0"/>
    <x v="1"/>
    <x v="2"/>
    <x v="1"/>
    <x v="0"/>
    <x v="1"/>
    <x v="0"/>
    <x v="1"/>
    <x v="0"/>
    <x v="2"/>
    <x v="0"/>
    <x v="4"/>
    <s v="Not at all true"/>
    <s v="Fully true"/>
    <s v="Not at all true"/>
    <s v="Never for fungicides + Never for Herbicides + Never for Insecticides"/>
    <m/>
    <m/>
    <m/>
    <m/>
    <m/>
    <m/>
    <m/>
    <m/>
    <x v="2"/>
    <x v="2"/>
    <x v="3"/>
    <x v="1"/>
    <x v="0"/>
    <x v="1"/>
    <x v="2"/>
    <x v="2"/>
    <x v="0"/>
    <x v="1"/>
    <x v="0"/>
    <x v="0"/>
    <x v="5"/>
    <x v="5"/>
    <x v="2"/>
    <x v="0"/>
    <x v="0"/>
    <x v="5"/>
    <x v="2"/>
    <x v="1"/>
    <x v="3"/>
    <x v="3"/>
    <x v="3"/>
    <x v="2"/>
    <x v="0"/>
    <x v="3"/>
    <x v="3"/>
    <x v="2"/>
    <x v="0"/>
    <x v="0"/>
    <n v="50"/>
    <n v="0.59523809523809523"/>
    <m/>
    <m/>
    <m/>
    <m/>
    <n v="4"/>
    <m/>
    <m/>
    <m/>
    <m/>
    <n v="0"/>
    <n v="2"/>
    <n v="0"/>
    <n v="0"/>
    <n v="2"/>
    <n v="2"/>
    <n v="0"/>
    <n v="2"/>
    <m/>
    <m/>
    <m/>
    <n v="0"/>
    <n v="2"/>
  </r>
  <r>
    <x v="22"/>
    <x v="4"/>
    <n v="1"/>
    <d v="2022-02-25T17:17:39"/>
    <m/>
    <x v="5"/>
    <s v="Virginia Bagnoni, SSSA"/>
    <m/>
    <x v="109"/>
    <n v="0"/>
    <s v=""/>
    <n v="0"/>
    <s v=""/>
    <m/>
    <m/>
    <m/>
    <m/>
    <n v="0"/>
    <s v=""/>
    <n v="0.65"/>
    <s v=""/>
    <n v="0"/>
    <m/>
    <x v="0"/>
    <n v="10"/>
    <s v=""/>
    <s v=""/>
    <s v="Yes, in IPM + Yes, in Organic"/>
    <s v="Never"/>
    <s v="Clay"/>
    <s v="30 - 60 cm"/>
    <s v=""/>
    <n v="40"/>
    <x v="1"/>
    <x v="2"/>
    <x v="3"/>
    <x v="0"/>
    <x v="4"/>
    <x v="4"/>
    <x v="0"/>
    <x v="0"/>
    <x v="1"/>
    <x v="1"/>
    <x v="1"/>
    <x v="1"/>
    <x v="0"/>
    <x v="1"/>
    <x v="1"/>
    <x v="1"/>
    <x v="0"/>
    <x v="3"/>
    <x v="1"/>
    <x v="0"/>
    <x v="0"/>
    <x v="1"/>
    <x v="0"/>
    <x v="0"/>
    <x v="2"/>
    <x v="2"/>
    <x v="0"/>
    <x v="1"/>
    <x v="2"/>
    <x v="2"/>
    <x v="0"/>
    <x v="0"/>
    <x v="0"/>
    <x v="1"/>
    <x v="0"/>
    <x v="3"/>
    <x v="0"/>
    <x v="0"/>
    <s v="Not at all true"/>
    <s v="Fully true"/>
    <s v="Not at all true"/>
    <s v="Never for fungicides + Never for Herbicides + Never for Insecticides"/>
    <m/>
    <m/>
    <m/>
    <m/>
    <m/>
    <m/>
    <m/>
    <m/>
    <x v="2"/>
    <x v="2"/>
    <x v="3"/>
    <x v="1"/>
    <x v="0"/>
    <x v="3"/>
    <x v="2"/>
    <x v="1"/>
    <x v="3"/>
    <x v="1"/>
    <x v="4"/>
    <x v="0"/>
    <x v="3"/>
    <x v="3"/>
    <x v="2"/>
    <x v="5"/>
    <x v="5"/>
    <x v="5"/>
    <x v="1"/>
    <x v="1"/>
    <x v="1"/>
    <x v="3"/>
    <x v="0"/>
    <x v="2"/>
    <x v="2"/>
    <x v="0"/>
    <x v="0"/>
    <x v="1"/>
    <x v="2"/>
    <x v="0"/>
    <n v="59"/>
    <n v="0.70238095238095233"/>
    <m/>
    <m/>
    <m/>
    <m/>
    <n v="0"/>
    <m/>
    <m/>
    <m/>
    <m/>
    <n v="0"/>
    <n v="0"/>
    <n v="0"/>
    <n v="0"/>
    <n v="0"/>
    <n v="0"/>
    <n v="0"/>
    <n v="0"/>
    <m/>
    <m/>
    <m/>
    <n v="0"/>
    <n v="0"/>
  </r>
  <r>
    <x v="44"/>
    <x v="1"/>
    <n v="1"/>
    <d v="2022-04-11T10:15:40"/>
    <s v="01:56:12"/>
    <x v="0"/>
    <s v="Javier Torrecilla"/>
    <m/>
    <x v="110"/>
    <n v="0"/>
    <s v="NO"/>
    <n v="140"/>
    <s v="NO"/>
    <m/>
    <m/>
    <m/>
    <m/>
    <n v="0"/>
    <s v="NO"/>
    <n v="0"/>
    <s v="NO"/>
    <n v="0"/>
    <s v="No"/>
    <x v="1"/>
    <n v="21"/>
    <s v=""/>
    <s v=""/>
    <s v="Yes, in IPM"/>
    <s v="Never"/>
    <s v="Loam"/>
    <s v="30 - 60 cm"/>
    <n v="20"/>
    <s v=""/>
    <x v="0"/>
    <x v="3"/>
    <x v="2"/>
    <x v="0"/>
    <x v="0"/>
    <x v="4"/>
    <x v="3"/>
    <x v="2"/>
    <x v="1"/>
    <x v="4"/>
    <x v="5"/>
    <x v="4"/>
    <x v="0"/>
    <x v="6"/>
    <x v="3"/>
    <x v="3"/>
    <x v="0"/>
    <x v="4"/>
    <x v="3"/>
    <x v="3"/>
    <x v="1"/>
    <x v="2"/>
    <x v="0"/>
    <x v="1"/>
    <x v="0"/>
    <x v="1"/>
    <x v="2"/>
    <x v="1"/>
    <x v="2"/>
    <x v="1"/>
    <x v="0"/>
    <x v="1"/>
    <x v="2"/>
    <x v="2"/>
    <x v="2"/>
    <x v="2"/>
    <x v="5"/>
    <x v="2"/>
    <m/>
    <m/>
    <m/>
    <m/>
    <m/>
    <m/>
    <m/>
    <m/>
    <m/>
    <m/>
    <s v="Rather true"/>
    <s v="Not at all true"/>
    <x v="4"/>
    <x v="4"/>
    <x v="3"/>
    <x v="0"/>
    <x v="0"/>
    <x v="3"/>
    <x v="0"/>
    <x v="1"/>
    <x v="2"/>
    <x v="1"/>
    <x v="1"/>
    <x v="0"/>
    <x v="1"/>
    <x v="2"/>
    <x v="3"/>
    <x v="1"/>
    <x v="1"/>
    <x v="0"/>
    <x v="2"/>
    <x v="2"/>
    <x v="0"/>
    <x v="3"/>
    <x v="3"/>
    <x v="4"/>
    <x v="3"/>
    <x v="3"/>
    <x v="4"/>
    <x v="5"/>
    <x v="0"/>
    <x v="0"/>
    <n v="44"/>
    <n v="0.52380952380952384"/>
    <n v="25"/>
    <n v="26"/>
    <n v="18"/>
    <n v="0.45"/>
    <n v="2.7840909090909092"/>
    <m/>
    <m/>
    <n v="1.1363636363636365"/>
    <n v="1.1363636363636365"/>
    <n v="2.2727272727272729"/>
    <m/>
    <m/>
    <m/>
    <n v="0.51136363636363635"/>
    <m/>
    <m/>
    <n v="0"/>
    <n v="0"/>
    <n v="0"/>
    <n v="0"/>
    <m/>
    <n v="0"/>
  </r>
  <r>
    <x v="45"/>
    <x v="1"/>
    <n v="1"/>
    <d v="2022-04-11T10:39:30"/>
    <s v="22:21"/>
    <x v="0"/>
    <s v="Javier Torrecilla"/>
    <m/>
    <x v="111"/>
    <n v="0"/>
    <n v="0"/>
    <n v="700"/>
    <n v="0"/>
    <m/>
    <m/>
    <m/>
    <m/>
    <n v="0"/>
    <n v="0"/>
    <n v="0"/>
    <n v="0"/>
    <n v="0"/>
    <n v="0"/>
    <x v="1"/>
    <n v="20"/>
    <s v=""/>
    <s v=""/>
    <s v="Yes, in IPM"/>
    <s v="Never"/>
    <s v="Clay loam"/>
    <s v="30 - 60 cm"/>
    <n v="0"/>
    <n v="0"/>
    <x v="1"/>
    <x v="0"/>
    <x v="0"/>
    <x v="0"/>
    <x v="4"/>
    <x v="1"/>
    <x v="2"/>
    <x v="2"/>
    <x v="0"/>
    <x v="0"/>
    <x v="0"/>
    <x v="0"/>
    <x v="0"/>
    <x v="6"/>
    <x v="0"/>
    <x v="0"/>
    <x v="0"/>
    <x v="0"/>
    <x v="1"/>
    <x v="0"/>
    <x v="0"/>
    <x v="1"/>
    <x v="0"/>
    <x v="0"/>
    <x v="1"/>
    <x v="3"/>
    <x v="0"/>
    <x v="1"/>
    <x v="2"/>
    <x v="2"/>
    <x v="0"/>
    <x v="1"/>
    <x v="2"/>
    <x v="2"/>
    <x v="2"/>
    <x v="1"/>
    <x v="0"/>
    <x v="1"/>
    <m/>
    <m/>
    <m/>
    <m/>
    <m/>
    <m/>
    <m/>
    <m/>
    <m/>
    <m/>
    <s v="Not at all true"/>
    <s v="Not really true"/>
    <x v="4"/>
    <x v="4"/>
    <x v="5"/>
    <x v="0"/>
    <x v="0"/>
    <x v="2"/>
    <x v="1"/>
    <x v="1"/>
    <x v="1"/>
    <x v="1"/>
    <x v="3"/>
    <x v="0"/>
    <x v="1"/>
    <x v="1"/>
    <x v="3"/>
    <x v="1"/>
    <x v="1"/>
    <x v="0"/>
    <x v="2"/>
    <x v="2"/>
    <x v="0"/>
    <x v="2"/>
    <x v="1"/>
    <x v="4"/>
    <x v="2"/>
    <x v="2"/>
    <x v="0"/>
    <x v="0"/>
    <x v="0"/>
    <x v="0"/>
    <n v="39"/>
    <n v="0.4642857142857143"/>
    <n v="14"/>
    <n v="26"/>
    <n v="13"/>
    <n v="0.32500000000000001"/>
    <n v="6.0000000000000009"/>
    <m/>
    <m/>
    <n v="2.2352941176470589"/>
    <n v="2.2352941176470589"/>
    <n v="4.4705882352941178"/>
    <m/>
    <m/>
    <m/>
    <n v="1.3529411764705883"/>
    <m/>
    <m/>
    <n v="0"/>
    <n v="0"/>
    <n v="0.17647058823529413"/>
    <n v="0"/>
    <m/>
    <n v="0.17647058823529413"/>
  </r>
  <r>
    <x v="46"/>
    <x v="1"/>
    <n v="1"/>
    <d v="2022-04-11T14:51:20"/>
    <s v="04:11:19"/>
    <x v="0"/>
    <s v="Javier Torrecilla"/>
    <m/>
    <x v="112"/>
    <n v="0"/>
    <n v="0"/>
    <n v="130"/>
    <n v="0"/>
    <m/>
    <m/>
    <m/>
    <m/>
    <n v="0"/>
    <n v="0"/>
    <n v="0"/>
    <n v="0"/>
    <n v="0"/>
    <n v="0"/>
    <x v="1"/>
    <n v="47"/>
    <s v=""/>
    <s v=""/>
    <s v="Yes, in IPM"/>
    <s v="Never"/>
    <s v="Clay loam"/>
    <s v="30 - 60 cm"/>
    <n v="0"/>
    <n v="0"/>
    <x v="0"/>
    <x v="1"/>
    <x v="2"/>
    <x v="2"/>
    <x v="2"/>
    <x v="2"/>
    <x v="1"/>
    <x v="4"/>
    <x v="5"/>
    <x v="4"/>
    <x v="4"/>
    <x v="5"/>
    <x v="0"/>
    <x v="6"/>
    <x v="3"/>
    <x v="3"/>
    <x v="0"/>
    <x v="3"/>
    <x v="3"/>
    <x v="3"/>
    <x v="2"/>
    <x v="2"/>
    <x v="3"/>
    <x v="0"/>
    <x v="1"/>
    <x v="3"/>
    <x v="2"/>
    <x v="1"/>
    <x v="0"/>
    <x v="2"/>
    <x v="0"/>
    <x v="0"/>
    <x v="2"/>
    <x v="1"/>
    <x v="5"/>
    <x v="4"/>
    <x v="4"/>
    <x v="0"/>
    <m/>
    <m/>
    <m/>
    <m/>
    <m/>
    <m/>
    <m/>
    <m/>
    <m/>
    <m/>
    <s v="Not at all true"/>
    <s v="Not at all true"/>
    <x v="4"/>
    <x v="4"/>
    <x v="5"/>
    <x v="3"/>
    <x v="0"/>
    <x v="2"/>
    <x v="4"/>
    <x v="1"/>
    <x v="2"/>
    <x v="1"/>
    <x v="2"/>
    <x v="0"/>
    <x v="1"/>
    <x v="1"/>
    <x v="1"/>
    <x v="5"/>
    <x v="5"/>
    <x v="0"/>
    <x v="2"/>
    <x v="2"/>
    <x v="0"/>
    <x v="2"/>
    <x v="2"/>
    <x v="4"/>
    <x v="2"/>
    <x v="0"/>
    <x v="3"/>
    <x v="1"/>
    <x v="0"/>
    <x v="0"/>
    <n v="45"/>
    <n v="0.5357142857142857"/>
    <n v="23"/>
    <n v="32"/>
    <n v="23"/>
    <n v="0.57499999999999996"/>
    <n v="5.75"/>
    <m/>
    <m/>
    <n v="2"/>
    <n v="2"/>
    <n v="4"/>
    <m/>
    <m/>
    <m/>
    <n v="0.5"/>
    <m/>
    <m/>
    <n v="0.25"/>
    <n v="0"/>
    <n v="1"/>
    <n v="0"/>
    <m/>
    <n v="1.25"/>
  </r>
  <r>
    <x v="47"/>
    <x v="1"/>
    <n v="1"/>
    <d v="2022-04-12T09:02:57"/>
    <s v="37:25"/>
    <x v="3"/>
    <s v="Andrew Christie"/>
    <m/>
    <x v="113"/>
    <n v="0"/>
    <s v="NO"/>
    <n v="425"/>
    <s v="NO"/>
    <m/>
    <m/>
    <m/>
    <m/>
    <n v="25"/>
    <s v="NO"/>
    <n v="0"/>
    <s v="NO"/>
    <n v="0"/>
    <s v="No"/>
    <x v="1"/>
    <n v="20"/>
    <s v="other quality label"/>
    <s v="SQC, Safe Haven,"/>
    <s v="Yes, in IPM"/>
    <s v="Sometimes"/>
    <s v="Clay loam + Sandy loam"/>
    <s v="30 - 60 cm"/>
    <n v="5"/>
    <n v="3"/>
    <x v="0"/>
    <x v="3"/>
    <x v="3"/>
    <x v="1"/>
    <x v="4"/>
    <x v="1"/>
    <x v="0"/>
    <x v="2"/>
    <x v="0"/>
    <x v="1"/>
    <x v="1"/>
    <x v="1"/>
    <x v="0"/>
    <x v="6"/>
    <x v="0"/>
    <x v="0"/>
    <x v="0"/>
    <x v="1"/>
    <x v="1"/>
    <x v="0"/>
    <x v="3"/>
    <x v="1"/>
    <x v="0"/>
    <x v="1"/>
    <x v="0"/>
    <x v="3"/>
    <x v="0"/>
    <x v="1"/>
    <x v="2"/>
    <x v="1"/>
    <x v="0"/>
    <x v="2"/>
    <x v="2"/>
    <x v="1"/>
    <x v="3"/>
    <x v="3"/>
    <x v="5"/>
    <x v="0"/>
    <m/>
    <m/>
    <m/>
    <m/>
    <m/>
    <m/>
    <m/>
    <m/>
    <m/>
    <m/>
    <s v="Rather true"/>
    <s v="Not really true"/>
    <x v="4"/>
    <x v="4"/>
    <x v="0"/>
    <x v="0"/>
    <x v="0"/>
    <x v="4"/>
    <x v="0"/>
    <x v="1"/>
    <x v="2"/>
    <x v="1"/>
    <x v="0"/>
    <x v="4"/>
    <x v="0"/>
    <x v="1"/>
    <x v="4"/>
    <x v="3"/>
    <x v="3"/>
    <x v="0"/>
    <x v="2"/>
    <x v="2"/>
    <x v="0"/>
    <x v="1"/>
    <x v="1"/>
    <x v="2"/>
    <x v="1"/>
    <x v="0"/>
    <x v="3"/>
    <x v="1"/>
    <x v="0"/>
    <x v="0"/>
    <n v="48.2"/>
    <n v="0.57380952380952388"/>
    <n v="18.600000000000001"/>
    <n v="23.200000000000003"/>
    <n v="15"/>
    <n v="0.375"/>
    <n v="2.8467692307692305"/>
    <m/>
    <m/>
    <n v="0"/>
    <n v="0.87307692307692308"/>
    <n v="0.87307692307692308"/>
    <m/>
    <m/>
    <m/>
    <n v="0.58461538461538465"/>
    <m/>
    <m/>
    <n v="1.1261538461538463"/>
    <n v="0"/>
    <n v="0.24196153846153848"/>
    <n v="2.0961538461538462E-2"/>
    <m/>
    <n v="1.3681153846153848"/>
  </r>
  <r>
    <x v="48"/>
    <x v="1"/>
    <n v="1"/>
    <d v="2022-04-12T09:33:45"/>
    <s v="27:12"/>
    <x v="3"/>
    <s v="Andrew Christie"/>
    <m/>
    <x v="114"/>
    <n v="0"/>
    <s v="NO"/>
    <n v="663.6"/>
    <s v="NO"/>
    <m/>
    <m/>
    <m/>
    <m/>
    <n v="32.4"/>
    <s v="NO"/>
    <n v="0"/>
    <s v="NO"/>
    <n v="0"/>
    <s v="No"/>
    <x v="1"/>
    <n v="23"/>
    <s v="other quality label"/>
    <s v="SQC"/>
    <s v="Yes, in IPM"/>
    <s v="Sometimes"/>
    <s v="Clay + Loam"/>
    <s v="30 - 60 cm"/>
    <n v="6"/>
    <n v="3"/>
    <x v="0"/>
    <x v="2"/>
    <x v="0"/>
    <x v="1"/>
    <x v="4"/>
    <x v="0"/>
    <x v="2"/>
    <x v="2"/>
    <x v="0"/>
    <x v="3"/>
    <x v="3"/>
    <x v="3"/>
    <x v="0"/>
    <x v="6"/>
    <x v="0"/>
    <x v="0"/>
    <x v="0"/>
    <x v="0"/>
    <x v="1"/>
    <x v="3"/>
    <x v="5"/>
    <x v="1"/>
    <x v="0"/>
    <x v="1"/>
    <x v="2"/>
    <x v="0"/>
    <x v="1"/>
    <x v="1"/>
    <x v="1"/>
    <x v="0"/>
    <x v="0"/>
    <x v="2"/>
    <x v="2"/>
    <x v="1"/>
    <x v="1"/>
    <x v="1"/>
    <x v="2"/>
    <x v="4"/>
    <m/>
    <m/>
    <m/>
    <m/>
    <m/>
    <m/>
    <m/>
    <m/>
    <m/>
    <m/>
    <s v="Not really true"/>
    <s v="Not at all true"/>
    <x v="4"/>
    <x v="4"/>
    <x v="2"/>
    <x v="0"/>
    <x v="0"/>
    <x v="3"/>
    <x v="0"/>
    <x v="0"/>
    <x v="2"/>
    <x v="1"/>
    <x v="4"/>
    <x v="0"/>
    <x v="1"/>
    <x v="0"/>
    <x v="4"/>
    <x v="1"/>
    <x v="3"/>
    <x v="0"/>
    <x v="2"/>
    <x v="2"/>
    <x v="4"/>
    <x v="1"/>
    <x v="1"/>
    <x v="3"/>
    <x v="2"/>
    <x v="2"/>
    <x v="0"/>
    <x v="0"/>
    <x v="2"/>
    <x v="0"/>
    <n v="44"/>
    <n v="0.52380952380952384"/>
    <n v="21.333333333333332"/>
    <n v="27"/>
    <n v="18.333333333333336"/>
    <n v="0.45833333333333337"/>
    <n v="2.2917808219178082"/>
    <m/>
    <m/>
    <n v="0"/>
    <n v="0.74383561643835627"/>
    <n v="0.74383561643835627"/>
    <m/>
    <m/>
    <m/>
    <n v="0.53767123287671237"/>
    <m/>
    <m/>
    <n v="7.1917808219178078E-2"/>
    <n v="0"/>
    <n v="0.58904109589041098"/>
    <n v="0.34931506849315069"/>
    <m/>
    <n v="0.66095890410958902"/>
  </r>
  <r>
    <x v="49"/>
    <x v="1"/>
    <n v="1"/>
    <d v="2022-04-12T09:57:09"/>
    <s v="22:37"/>
    <x v="3"/>
    <s v="Andrew Christie"/>
    <m/>
    <x v="115"/>
    <n v="0"/>
    <s v="NO"/>
    <n v="160"/>
    <s v="NO"/>
    <m/>
    <m/>
    <m/>
    <m/>
    <n v="0"/>
    <s v="NO"/>
    <n v="0"/>
    <s v="NO"/>
    <n v="0"/>
    <s v="No"/>
    <x v="1"/>
    <n v="6"/>
    <s v="other quality label"/>
    <s v="SQC"/>
    <s v="Yes, in IPM"/>
    <s v="Sometimes"/>
    <s v="Loam"/>
    <s v="30 - 60 cm"/>
    <n v="5"/>
    <n v="3"/>
    <x v="1"/>
    <x v="2"/>
    <x v="0"/>
    <x v="5"/>
    <x v="4"/>
    <x v="3"/>
    <x v="3"/>
    <x v="3"/>
    <x v="1"/>
    <x v="0"/>
    <x v="0"/>
    <x v="0"/>
    <x v="0"/>
    <x v="6"/>
    <x v="3"/>
    <x v="0"/>
    <x v="0"/>
    <x v="1"/>
    <x v="2"/>
    <x v="3"/>
    <x v="1"/>
    <x v="2"/>
    <x v="0"/>
    <x v="1"/>
    <x v="1"/>
    <x v="4"/>
    <x v="0"/>
    <x v="0"/>
    <x v="0"/>
    <x v="2"/>
    <x v="0"/>
    <x v="1"/>
    <x v="2"/>
    <x v="1"/>
    <x v="1"/>
    <x v="3"/>
    <x v="0"/>
    <x v="1"/>
    <m/>
    <m/>
    <m/>
    <m/>
    <m/>
    <m/>
    <m/>
    <m/>
    <m/>
    <m/>
    <s v="Fully true"/>
    <s v="Intermediate"/>
    <x v="4"/>
    <x v="4"/>
    <x v="2"/>
    <x v="0"/>
    <x v="0"/>
    <x v="2"/>
    <x v="1"/>
    <x v="1"/>
    <x v="2"/>
    <x v="1"/>
    <x v="0"/>
    <x v="2"/>
    <x v="0"/>
    <x v="3"/>
    <x v="4"/>
    <x v="3"/>
    <x v="3"/>
    <x v="1"/>
    <x v="0"/>
    <x v="0"/>
    <x v="0"/>
    <x v="3"/>
    <x v="1"/>
    <x v="5"/>
    <x v="1"/>
    <x v="0"/>
    <x v="4"/>
    <x v="0"/>
    <x v="2"/>
    <x v="0"/>
    <n v="46.666666666666664"/>
    <n v="0.55555555555555558"/>
    <n v="15"/>
    <n v="23.666666666666668"/>
    <n v="12"/>
    <n v="0.3"/>
    <n v="1.4739583333333333"/>
    <m/>
    <m/>
    <n v="0"/>
    <n v="0.78125"/>
    <n v="0.78125"/>
    <m/>
    <m/>
    <m/>
    <n v="0.36458333333333331"/>
    <m/>
    <m/>
    <n v="0.1875"/>
    <n v="0"/>
    <n v="0.140625"/>
    <n v="0"/>
    <m/>
    <n v="0.328125"/>
  </r>
  <r>
    <x v="50"/>
    <x v="1"/>
    <n v="1"/>
    <d v="2022-04-12T10:10:02"/>
    <s v="12:13"/>
    <x v="3"/>
    <s v="Andrew Christie"/>
    <m/>
    <x v="116"/>
    <n v="0"/>
    <s v="NO"/>
    <n v="350"/>
    <s v="NO"/>
    <m/>
    <m/>
    <m/>
    <m/>
    <n v="50"/>
    <s v="NO"/>
    <n v="0"/>
    <s v="NO"/>
    <n v="0"/>
    <s v="No"/>
    <x v="1"/>
    <n v="11"/>
    <s v="other quality label"/>
    <s v="SQC"/>
    <s v="Yes, in IPM"/>
    <s v="Sometimes"/>
    <s v="Clay loam + Sandy loam"/>
    <s v="30 - 60 cm"/>
    <n v="10"/>
    <n v="5"/>
    <x v="1"/>
    <x v="2"/>
    <x v="2"/>
    <x v="5"/>
    <x v="2"/>
    <x v="4"/>
    <x v="3"/>
    <x v="2"/>
    <x v="0"/>
    <x v="3"/>
    <x v="3"/>
    <x v="3"/>
    <x v="0"/>
    <x v="6"/>
    <x v="0"/>
    <x v="1"/>
    <x v="0"/>
    <x v="2"/>
    <x v="3"/>
    <x v="4"/>
    <x v="1"/>
    <x v="1"/>
    <x v="0"/>
    <x v="2"/>
    <x v="2"/>
    <x v="1"/>
    <x v="1"/>
    <x v="2"/>
    <x v="0"/>
    <x v="0"/>
    <x v="0"/>
    <x v="5"/>
    <x v="2"/>
    <x v="1"/>
    <x v="1"/>
    <x v="2"/>
    <x v="5"/>
    <x v="0"/>
    <m/>
    <m/>
    <m/>
    <m/>
    <m/>
    <m/>
    <m/>
    <m/>
    <m/>
    <m/>
    <s v="Not really true"/>
    <s v="Not at all true"/>
    <x v="4"/>
    <x v="4"/>
    <x v="5"/>
    <x v="2"/>
    <x v="0"/>
    <x v="3"/>
    <x v="1"/>
    <x v="0"/>
    <x v="2"/>
    <x v="3"/>
    <x v="4"/>
    <x v="0"/>
    <x v="1"/>
    <x v="1"/>
    <x v="4"/>
    <x v="3"/>
    <x v="3"/>
    <x v="1"/>
    <x v="0"/>
    <x v="0"/>
    <x v="2"/>
    <x v="1"/>
    <x v="2"/>
    <x v="1"/>
    <x v="1"/>
    <x v="0"/>
    <x v="3"/>
    <x v="1"/>
    <x v="2"/>
    <x v="0"/>
    <n v="30.666666666666664"/>
    <n v="0.36507936507936506"/>
    <n v="14.333333333333334"/>
    <n v="20.666666666666664"/>
    <n v="12.333333333333334"/>
    <n v="0.30833333333333335"/>
    <n v="1.5333333333333334"/>
    <m/>
    <m/>
    <n v="0.25"/>
    <n v="0.85"/>
    <n v="1.1000000000000001"/>
    <m/>
    <m/>
    <m/>
    <n v="0.33333333333333331"/>
    <m/>
    <m/>
    <n v="0"/>
    <n v="0"/>
    <n v="0"/>
    <n v="0.1"/>
    <m/>
    <n v="0"/>
  </r>
  <r>
    <x v="51"/>
    <x v="1"/>
    <n v="1"/>
    <d v="2022-04-12T10:29:42"/>
    <s v="18:52"/>
    <x v="3"/>
    <s v="Andrew Christie"/>
    <m/>
    <x v="117"/>
    <n v="0"/>
    <s v="NO"/>
    <n v="170"/>
    <s v="NO"/>
    <m/>
    <m/>
    <m/>
    <m/>
    <n v="0"/>
    <s v="NO"/>
    <n v="0"/>
    <s v="NO"/>
    <n v="0"/>
    <s v="No"/>
    <x v="1"/>
    <n v="30"/>
    <s v="other quality label + other environmental label"/>
    <s v="SQC, Red Tractor, Safe Haven, Leaf marque"/>
    <s v="Yes, in IPM + Yes, in Organic"/>
    <s v="Never"/>
    <s v="Sandy loam"/>
    <s v="30 - 60 cm"/>
    <n v="10"/>
    <n v="2"/>
    <x v="1"/>
    <x v="1"/>
    <x v="1"/>
    <x v="5"/>
    <x v="4"/>
    <x v="1"/>
    <x v="2"/>
    <x v="0"/>
    <x v="0"/>
    <x v="5"/>
    <x v="5"/>
    <x v="4"/>
    <x v="0"/>
    <x v="6"/>
    <x v="1"/>
    <x v="0"/>
    <x v="0"/>
    <x v="1"/>
    <x v="2"/>
    <x v="2"/>
    <x v="3"/>
    <x v="1"/>
    <x v="1"/>
    <x v="0"/>
    <x v="4"/>
    <x v="0"/>
    <x v="0"/>
    <x v="2"/>
    <x v="2"/>
    <x v="0"/>
    <x v="0"/>
    <x v="2"/>
    <x v="2"/>
    <x v="2"/>
    <x v="2"/>
    <x v="1"/>
    <x v="0"/>
    <x v="1"/>
    <m/>
    <m/>
    <m/>
    <m/>
    <m/>
    <m/>
    <m/>
    <m/>
    <m/>
    <m/>
    <s v="Not really true"/>
    <s v="Not at all true"/>
    <x v="4"/>
    <x v="4"/>
    <x v="2"/>
    <x v="0"/>
    <x v="0"/>
    <x v="2"/>
    <x v="4"/>
    <x v="3"/>
    <x v="2"/>
    <x v="1"/>
    <x v="4"/>
    <x v="0"/>
    <x v="1"/>
    <x v="1"/>
    <x v="4"/>
    <x v="3"/>
    <x v="1"/>
    <x v="1"/>
    <x v="1"/>
    <x v="0"/>
    <x v="0"/>
    <x v="3"/>
    <x v="3"/>
    <x v="2"/>
    <x v="2"/>
    <x v="0"/>
    <x v="2"/>
    <x v="1"/>
    <x v="0"/>
    <x v="0"/>
    <n v="47"/>
    <n v="0.55952380952380953"/>
    <n v="22.000000000000004"/>
    <n v="32.333333333333329"/>
    <n v="17.666666666666664"/>
    <n v="0.4416666666666666"/>
    <n v="1.724385185185185"/>
    <m/>
    <m/>
    <n v="0.15555555555555556"/>
    <n v="0.73333333333333328"/>
    <n v="0.88888888888888884"/>
    <m/>
    <m/>
    <m/>
    <n v="0.49851851851851847"/>
    <m/>
    <m/>
    <n v="0.27777777777777779"/>
    <n v="1.8333333333333333E-2"/>
    <n v="2.4199999999999999E-2"/>
    <n v="1.6666666666666666E-2"/>
    <m/>
    <n v="0.3203111111111111"/>
  </r>
  <r>
    <x v="52"/>
    <x v="1"/>
    <n v="1"/>
    <d v="2022-04-12T10:56:10"/>
    <s v="26:07"/>
    <x v="3"/>
    <s v="Andrew Christie"/>
    <m/>
    <x v="118"/>
    <n v="0"/>
    <s v="NO"/>
    <n v="220"/>
    <s v="NO"/>
    <m/>
    <m/>
    <m/>
    <m/>
    <n v="8"/>
    <s v="NO"/>
    <n v="0"/>
    <s v="NO"/>
    <n v="23"/>
    <s v="No"/>
    <x v="0"/>
    <n v="45"/>
    <s v="other quality label + other environmental label"/>
    <s v="SQC, AECS scheme"/>
    <s v="Yes, in IPM"/>
    <s v="Always"/>
    <s v="Loam + Sandy loam"/>
    <s v="30 - 60 cm"/>
    <n v="10"/>
    <n v="7"/>
    <x v="2"/>
    <x v="2"/>
    <x v="0"/>
    <x v="0"/>
    <x v="0"/>
    <x v="3"/>
    <x v="3"/>
    <x v="0"/>
    <x v="1"/>
    <x v="1"/>
    <x v="1"/>
    <x v="1"/>
    <x v="0"/>
    <x v="6"/>
    <x v="1"/>
    <x v="1"/>
    <x v="0"/>
    <x v="0"/>
    <x v="0"/>
    <x v="1"/>
    <x v="5"/>
    <x v="2"/>
    <x v="0"/>
    <x v="0"/>
    <x v="2"/>
    <x v="1"/>
    <x v="0"/>
    <x v="1"/>
    <x v="3"/>
    <x v="2"/>
    <x v="0"/>
    <x v="0"/>
    <x v="2"/>
    <x v="4"/>
    <x v="1"/>
    <x v="1"/>
    <x v="1"/>
    <x v="2"/>
    <m/>
    <m/>
    <m/>
    <m/>
    <m/>
    <m/>
    <m/>
    <m/>
    <m/>
    <m/>
    <s v="Not at all true"/>
    <s v="Not at all true"/>
    <x v="4"/>
    <x v="4"/>
    <x v="2"/>
    <x v="0"/>
    <x v="0"/>
    <x v="1"/>
    <x v="2"/>
    <x v="1"/>
    <x v="2"/>
    <x v="1"/>
    <x v="3"/>
    <x v="0"/>
    <x v="1"/>
    <x v="1"/>
    <x v="3"/>
    <x v="0"/>
    <x v="0"/>
    <x v="2"/>
    <x v="1"/>
    <x v="1"/>
    <x v="4"/>
    <x v="5"/>
    <x v="4"/>
    <x v="5"/>
    <x v="5"/>
    <x v="2"/>
    <x v="0"/>
    <x v="0"/>
    <x v="2"/>
    <x v="0"/>
    <n v="45"/>
    <n v="0.5357142857142857"/>
    <n v="19"/>
    <n v="31"/>
    <n v="18"/>
    <n v="0.45"/>
    <n v="2.78125"/>
    <m/>
    <m/>
    <n v="0.92763157894736847"/>
    <n v="0.98684210526315785"/>
    <n v="1.9144736842105263"/>
    <m/>
    <m/>
    <m/>
    <n v="0.32894736842105265"/>
    <m/>
    <m/>
    <n v="0.31578947368421051"/>
    <n v="0.15789473684210525"/>
    <n v="0"/>
    <n v="6.4144736842105268E-2"/>
    <m/>
    <n v="0.47368421052631576"/>
  </r>
  <r>
    <x v="53"/>
    <x v="1"/>
    <n v="1"/>
    <d v="2022-04-12T12:10:13"/>
    <s v="01:24:27"/>
    <x v="0"/>
    <s v="Javier Torrecilla"/>
    <m/>
    <x v="119"/>
    <n v="0"/>
    <n v="0"/>
    <n v="120"/>
    <n v="0"/>
    <m/>
    <m/>
    <m/>
    <m/>
    <n v="0"/>
    <n v="0"/>
    <n v="0"/>
    <n v="0"/>
    <n v="0"/>
    <n v="0"/>
    <x v="1"/>
    <n v="8"/>
    <s v=""/>
    <s v=""/>
    <s v="Yes, in IPM"/>
    <s v="Never"/>
    <s v="Clay loam"/>
    <s v="60 - 90 cm"/>
    <s v=""/>
    <s v=""/>
    <x v="0"/>
    <x v="2"/>
    <x v="2"/>
    <x v="0"/>
    <x v="0"/>
    <x v="1"/>
    <x v="0"/>
    <x v="2"/>
    <x v="0"/>
    <x v="3"/>
    <x v="3"/>
    <x v="3"/>
    <x v="0"/>
    <x v="6"/>
    <x v="0"/>
    <x v="3"/>
    <x v="0"/>
    <x v="0"/>
    <x v="1"/>
    <x v="0"/>
    <x v="3"/>
    <x v="2"/>
    <x v="0"/>
    <x v="1"/>
    <x v="1"/>
    <x v="2"/>
    <x v="0"/>
    <x v="1"/>
    <x v="1"/>
    <x v="0"/>
    <x v="0"/>
    <x v="1"/>
    <x v="2"/>
    <x v="2"/>
    <x v="1"/>
    <x v="3"/>
    <x v="4"/>
    <x v="4"/>
    <m/>
    <m/>
    <m/>
    <m/>
    <m/>
    <m/>
    <m/>
    <m/>
    <m/>
    <m/>
    <s v="Intermediate"/>
    <s v="Not really true"/>
    <x v="4"/>
    <x v="4"/>
    <x v="0"/>
    <x v="0"/>
    <x v="0"/>
    <x v="4"/>
    <x v="1"/>
    <x v="0"/>
    <x v="2"/>
    <x v="1"/>
    <x v="1"/>
    <x v="0"/>
    <x v="1"/>
    <x v="1"/>
    <x v="4"/>
    <x v="3"/>
    <x v="3"/>
    <x v="0"/>
    <x v="2"/>
    <x v="2"/>
    <x v="0"/>
    <x v="1"/>
    <x v="1"/>
    <x v="1"/>
    <x v="2"/>
    <x v="2"/>
    <x v="0"/>
    <x v="0"/>
    <x v="0"/>
    <x v="0"/>
    <n v="45"/>
    <n v="0.5357142857142857"/>
    <n v="19"/>
    <n v="26"/>
    <n v="14"/>
    <n v="0.35"/>
    <n v="6.0088235294117647"/>
    <m/>
    <m/>
    <n v="2.3529411764705883"/>
    <n v="2.3529411764705883"/>
    <n v="4.7058823529411766"/>
    <m/>
    <m/>
    <m/>
    <n v="0.82352941176470584"/>
    <m/>
    <m/>
    <n v="0.47058823529411764"/>
    <n v="0"/>
    <n v="8.8235294117647058E-3"/>
    <n v="0"/>
    <m/>
    <n v="0.47941176470588237"/>
  </r>
  <r>
    <x v="54"/>
    <x v="1"/>
    <n v="1"/>
    <m/>
    <m/>
    <x v="3"/>
    <s v="JHI"/>
    <m/>
    <x v="120"/>
    <n v="0"/>
    <s v="NO"/>
    <n v="425"/>
    <s v="NO"/>
    <m/>
    <m/>
    <m/>
    <m/>
    <n v="25"/>
    <s v="NO"/>
    <n v="0"/>
    <s v="NO"/>
    <n v="0"/>
    <s v="No"/>
    <x v="1"/>
    <n v="20"/>
    <s v="other quality label"/>
    <s v="SQC, SAFE HAVEN"/>
    <s v="Yes, in IPM"/>
    <s v="Sometimes"/>
    <s v="Clay loam + Loam"/>
    <s v="30 - 60 cm"/>
    <n v="5"/>
    <n v="3"/>
    <x v="0"/>
    <x v="3"/>
    <x v="3"/>
    <x v="1"/>
    <x v="4"/>
    <x v="1"/>
    <x v="0"/>
    <x v="2"/>
    <x v="0"/>
    <x v="1"/>
    <x v="1"/>
    <x v="1"/>
    <x v="0"/>
    <x v="6"/>
    <x v="0"/>
    <x v="0"/>
    <x v="0"/>
    <x v="1"/>
    <x v="1"/>
    <x v="0"/>
    <x v="3"/>
    <x v="1"/>
    <x v="0"/>
    <x v="1"/>
    <x v="0"/>
    <x v="3"/>
    <x v="0"/>
    <x v="1"/>
    <x v="2"/>
    <x v="1"/>
    <x v="0"/>
    <x v="0"/>
    <x v="2"/>
    <x v="1"/>
    <x v="3"/>
    <x v="3"/>
    <x v="5"/>
    <x v="0"/>
    <m/>
    <m/>
    <m/>
    <m/>
    <m/>
    <m/>
    <m/>
    <m/>
    <m/>
    <m/>
    <s v="Rather true"/>
    <s v="Not really true"/>
    <x v="4"/>
    <x v="4"/>
    <x v="0"/>
    <x v="0"/>
    <x v="0"/>
    <x v="4"/>
    <x v="6"/>
    <x v="1"/>
    <x v="6"/>
    <x v="1"/>
    <x v="0"/>
    <x v="4"/>
    <x v="0"/>
    <x v="1"/>
    <x v="4"/>
    <x v="3"/>
    <x v="3"/>
    <x v="0"/>
    <x v="2"/>
    <x v="2"/>
    <x v="0"/>
    <x v="1"/>
    <x v="1"/>
    <x v="2"/>
    <x v="1"/>
    <x v="0"/>
    <x v="3"/>
    <x v="1"/>
    <x v="0"/>
    <x v="0"/>
    <n v="46.6"/>
    <n v="0.55476190476190479"/>
    <n v="20.6"/>
    <n v="21.6"/>
    <n v="17"/>
    <n v="0.42499999999999999"/>
    <n v="1.0506153846153847"/>
    <m/>
    <m/>
    <n v="0"/>
    <n v="0"/>
    <n v="0"/>
    <m/>
    <m/>
    <m/>
    <n v="0.58461538461538465"/>
    <m/>
    <m/>
    <n v="0.2030769230769231"/>
    <n v="0"/>
    <n v="0.24196153846153848"/>
    <n v="2.0961538461538462E-2"/>
    <m/>
    <n v="0.4450384615384616"/>
  </r>
  <r>
    <x v="55"/>
    <x v="1"/>
    <n v="1"/>
    <d v="2022-05-02T10:27:01"/>
    <s v="48:05"/>
    <x v="4"/>
    <s v="Thomas Rottstock"/>
    <m/>
    <x v="121"/>
    <n v="0"/>
    <s v=""/>
    <n v="400"/>
    <s v=""/>
    <m/>
    <m/>
    <m/>
    <m/>
    <n v="0"/>
    <s v=""/>
    <n v="0"/>
    <s v=""/>
    <n v="400"/>
    <s v=""/>
    <x v="1"/>
    <n v="8"/>
    <s v=""/>
    <s v=""/>
    <s v="Yes, in IPM"/>
    <s v="Sometimes"/>
    <s v="Sandy loam"/>
    <s v="&gt; 90 cm"/>
    <n v="1"/>
    <n v="1"/>
    <x v="0"/>
    <x v="0"/>
    <x v="0"/>
    <x v="0"/>
    <x v="0"/>
    <x v="0"/>
    <x v="0"/>
    <x v="0"/>
    <x v="1"/>
    <x v="1"/>
    <x v="3"/>
    <x v="3"/>
    <x v="0"/>
    <x v="6"/>
    <x v="0"/>
    <x v="1"/>
    <x v="0"/>
    <x v="0"/>
    <x v="1"/>
    <x v="0"/>
    <x v="0"/>
    <x v="2"/>
    <x v="0"/>
    <x v="1"/>
    <x v="0"/>
    <x v="0"/>
    <x v="0"/>
    <x v="1"/>
    <x v="2"/>
    <x v="1"/>
    <x v="2"/>
    <x v="0"/>
    <x v="2"/>
    <x v="1"/>
    <x v="2"/>
    <x v="1"/>
    <x v="4"/>
    <x v="1"/>
    <m/>
    <m/>
    <m/>
    <m/>
    <m/>
    <m/>
    <m/>
    <m/>
    <m/>
    <m/>
    <s v="Intermediate"/>
    <s v="Fully true"/>
    <x v="4"/>
    <x v="4"/>
    <x v="2"/>
    <x v="0"/>
    <x v="0"/>
    <x v="0"/>
    <x v="4"/>
    <x v="0"/>
    <x v="0"/>
    <x v="1"/>
    <x v="1"/>
    <x v="4"/>
    <x v="1"/>
    <x v="1"/>
    <x v="4"/>
    <x v="1"/>
    <x v="2"/>
    <x v="0"/>
    <x v="0"/>
    <x v="0"/>
    <x v="4"/>
    <x v="1"/>
    <x v="2"/>
    <x v="0"/>
    <x v="2"/>
    <x v="2"/>
    <x v="3"/>
    <x v="0"/>
    <x v="0"/>
    <x v="0"/>
    <n v="49.266666666666666"/>
    <n v="0.58650793650793653"/>
    <n v="18.266666666666669"/>
    <n v="23.6"/>
    <n v="14.266666666666666"/>
    <n v="0.35666666666666663"/>
    <n v="7.5249999999999995"/>
    <m/>
    <m/>
    <n v="0.66666666666666663"/>
    <n v="3.4166666666666665"/>
    <n v="4.083333333333333"/>
    <m/>
    <m/>
    <m/>
    <n v="0.20833333333333334"/>
    <m/>
    <m/>
    <n v="2.4166666666666665"/>
    <n v="0"/>
    <n v="0.41666666666666669"/>
    <n v="0.4"/>
    <m/>
    <n v="2.833333333333333"/>
  </r>
  <r>
    <x v="56"/>
    <x v="1"/>
    <n v="1"/>
    <d v="2022-07-01T14:13:29"/>
    <s v="03:55:15"/>
    <x v="9"/>
    <s v="JOŽE MIKLAVC"/>
    <m/>
    <x v="122"/>
    <n v="0"/>
    <s v="NO"/>
    <n v="61.77"/>
    <s v="NO"/>
    <m/>
    <m/>
    <m/>
    <m/>
    <n v="0"/>
    <s v="NO"/>
    <n v="0"/>
    <s v="NO"/>
    <n v="0"/>
    <s v="No"/>
    <x v="1"/>
    <n v="30"/>
    <s v=""/>
    <s v=""/>
    <s v="Yes, in IPM"/>
    <s v="Never"/>
    <s v="Clay loam"/>
    <s v="30 - 60 cm"/>
    <n v="2"/>
    <n v="1"/>
    <x v="0"/>
    <x v="3"/>
    <x v="1"/>
    <x v="0"/>
    <x v="2"/>
    <x v="1"/>
    <x v="2"/>
    <x v="0"/>
    <x v="3"/>
    <x v="1"/>
    <x v="1"/>
    <x v="1"/>
    <x v="0"/>
    <x v="6"/>
    <x v="1"/>
    <x v="0"/>
    <x v="0"/>
    <x v="0"/>
    <x v="0"/>
    <x v="1"/>
    <x v="5"/>
    <x v="1"/>
    <x v="0"/>
    <x v="1"/>
    <x v="1"/>
    <x v="4"/>
    <x v="0"/>
    <x v="1"/>
    <x v="2"/>
    <x v="1"/>
    <x v="0"/>
    <x v="1"/>
    <x v="2"/>
    <x v="1"/>
    <x v="3"/>
    <x v="1"/>
    <x v="2"/>
    <x v="1"/>
    <m/>
    <m/>
    <m/>
    <m/>
    <m/>
    <m/>
    <m/>
    <m/>
    <m/>
    <m/>
    <s v="Not at all true"/>
    <s v="Not really true"/>
    <x v="4"/>
    <x v="4"/>
    <x v="2"/>
    <x v="0"/>
    <x v="0"/>
    <x v="1"/>
    <x v="4"/>
    <x v="3"/>
    <x v="0"/>
    <x v="1"/>
    <x v="4"/>
    <x v="3"/>
    <x v="1"/>
    <x v="1"/>
    <x v="0"/>
    <x v="0"/>
    <x v="1"/>
    <x v="4"/>
    <x v="1"/>
    <x v="2"/>
    <x v="3"/>
    <x v="3"/>
    <x v="3"/>
    <x v="2"/>
    <x v="1"/>
    <x v="3"/>
    <x v="0"/>
    <x v="0"/>
    <x v="0"/>
    <x v="0"/>
    <n v="51.333333333333336"/>
    <n v="0.61111111111111116"/>
    <n v="22.333333333333336"/>
    <n v="31.333333333333332"/>
    <n v="19"/>
    <n v="0.47499999999999998"/>
    <n v="2.04"/>
    <m/>
    <m/>
    <n v="0.94"/>
    <n v="0"/>
    <n v="0.94"/>
    <m/>
    <m/>
    <m/>
    <n v="0.4"/>
    <m/>
    <m/>
    <n v="0.7"/>
    <n v="0"/>
    <n v="0"/>
    <n v="0"/>
    <m/>
    <n v="0.7"/>
  </r>
  <r>
    <x v="57"/>
    <x v="1"/>
    <n v="1"/>
    <d v="2022-07-11T10:54:08"/>
    <s v="01:27:17"/>
    <x v="9"/>
    <s v="JOŽE MIKLAVC"/>
    <m/>
    <x v="123"/>
    <n v="0"/>
    <s v="NO"/>
    <n v="42.72"/>
    <s v="NO"/>
    <m/>
    <m/>
    <m/>
    <m/>
    <n v="0.85"/>
    <s v="NO"/>
    <n v="0"/>
    <s v="NO"/>
    <n v="0"/>
    <s v="No"/>
    <x v="1"/>
    <n v="30"/>
    <s v=""/>
    <s v=""/>
    <s v="Yes, in IPM"/>
    <s v="Never"/>
    <s v="Sandy loam"/>
    <s v="&lt; 30 cm"/>
    <n v="11"/>
    <n v="3"/>
    <x v="0"/>
    <x v="3"/>
    <x v="3"/>
    <x v="0"/>
    <x v="0"/>
    <x v="1"/>
    <x v="2"/>
    <x v="4"/>
    <x v="1"/>
    <x v="3"/>
    <x v="0"/>
    <x v="0"/>
    <x v="0"/>
    <x v="6"/>
    <x v="0"/>
    <x v="0"/>
    <x v="0"/>
    <x v="0"/>
    <x v="1"/>
    <x v="4"/>
    <x v="0"/>
    <x v="2"/>
    <x v="0"/>
    <x v="1"/>
    <x v="1"/>
    <x v="0"/>
    <x v="0"/>
    <x v="1"/>
    <x v="2"/>
    <x v="1"/>
    <x v="0"/>
    <x v="0"/>
    <x v="2"/>
    <x v="1"/>
    <x v="3"/>
    <x v="3"/>
    <x v="2"/>
    <x v="0"/>
    <m/>
    <m/>
    <m/>
    <m/>
    <m/>
    <m/>
    <m/>
    <m/>
    <m/>
    <m/>
    <s v="Not at all true"/>
    <s v="Not at all true"/>
    <x v="4"/>
    <x v="4"/>
    <x v="3"/>
    <x v="0"/>
    <x v="0"/>
    <x v="1"/>
    <x v="1"/>
    <x v="1"/>
    <x v="0"/>
    <x v="1"/>
    <x v="0"/>
    <x v="0"/>
    <x v="1"/>
    <x v="1"/>
    <x v="3"/>
    <x v="1"/>
    <x v="1"/>
    <x v="1"/>
    <x v="1"/>
    <x v="1"/>
    <x v="0"/>
    <x v="0"/>
    <x v="2"/>
    <x v="1"/>
    <x v="2"/>
    <x v="2"/>
    <x v="0"/>
    <x v="0"/>
    <x v="0"/>
    <x v="0"/>
    <n v="41.333333333333329"/>
    <n v="0.49206349206349198"/>
    <n v="19.333333333333336"/>
    <n v="26"/>
    <n v="15"/>
    <n v="0.375"/>
    <n v="2.0666666666666664"/>
    <m/>
    <m/>
    <n v="0"/>
    <n v="0.9"/>
    <n v="0.9"/>
    <m/>
    <m/>
    <m/>
    <n v="0.16666666666666666"/>
    <m/>
    <m/>
    <n v="0.5"/>
    <n v="0"/>
    <n v="0"/>
    <n v="0.5"/>
    <m/>
    <n v="0.5"/>
  </r>
  <r>
    <x v="58"/>
    <x v="1"/>
    <n v="1"/>
    <d v="2022-07-11T12:04:37"/>
    <s v="01:10:20"/>
    <x v="9"/>
    <s v="JOŽE MIKLAVC"/>
    <m/>
    <x v="124"/>
    <n v="0"/>
    <s v="NO"/>
    <n v="8.5"/>
    <s v="NO"/>
    <m/>
    <m/>
    <m/>
    <m/>
    <n v="0.56000000000000005"/>
    <s v="NO"/>
    <n v="0"/>
    <s v="NO"/>
    <n v="0"/>
    <s v="No"/>
    <x v="0"/>
    <n v="50"/>
    <s v="other quality label"/>
    <s v="KOPOP -AGRICULTURAL CLIMATE PAYMENTS"/>
    <s v="Yes, in IPM"/>
    <s v="Never"/>
    <s v="Sandy clay"/>
    <s v="&lt; 30 cm"/>
    <n v="5"/>
    <n v="1"/>
    <x v="1"/>
    <x v="2"/>
    <x v="1"/>
    <x v="1"/>
    <x v="0"/>
    <x v="3"/>
    <x v="2"/>
    <x v="2"/>
    <x v="3"/>
    <x v="0"/>
    <x v="0"/>
    <x v="0"/>
    <x v="0"/>
    <x v="6"/>
    <x v="0"/>
    <x v="0"/>
    <x v="0"/>
    <x v="0"/>
    <x v="0"/>
    <x v="0"/>
    <x v="3"/>
    <x v="1"/>
    <x v="0"/>
    <x v="1"/>
    <x v="1"/>
    <x v="4"/>
    <x v="0"/>
    <x v="2"/>
    <x v="2"/>
    <x v="2"/>
    <x v="0"/>
    <x v="0"/>
    <x v="2"/>
    <x v="3"/>
    <x v="6"/>
    <x v="3"/>
    <x v="0"/>
    <x v="1"/>
    <m/>
    <m/>
    <m/>
    <m/>
    <m/>
    <m/>
    <m/>
    <m/>
    <m/>
    <m/>
    <s v="Not really true"/>
    <s v="Fully true"/>
    <x v="4"/>
    <x v="4"/>
    <x v="5"/>
    <x v="0"/>
    <x v="0"/>
    <x v="1"/>
    <x v="4"/>
    <x v="1"/>
    <x v="2"/>
    <x v="1"/>
    <x v="0"/>
    <x v="3"/>
    <x v="1"/>
    <x v="1"/>
    <x v="3"/>
    <x v="1"/>
    <x v="1"/>
    <x v="4"/>
    <x v="1"/>
    <x v="1"/>
    <x v="3"/>
    <x v="3"/>
    <x v="4"/>
    <x v="3"/>
    <x v="0"/>
    <x v="3"/>
    <x v="4"/>
    <x v="3"/>
    <x v="2"/>
    <x v="0"/>
    <n v="59.666666666666664"/>
    <n v="0.71031746031746024"/>
    <n v="24.666666666666668"/>
    <n v="33.333333333333336"/>
    <n v="17.666666666666668"/>
    <n v="0.44166666666666671"/>
    <n v="2.6166666666666671"/>
    <m/>
    <m/>
    <n v="0.66"/>
    <n v="0.17"/>
    <n v="0.83000000000000007"/>
    <m/>
    <m/>
    <m/>
    <n v="0.44666666666666666"/>
    <m/>
    <m/>
    <n v="1.34"/>
    <n v="0"/>
    <n v="0"/>
    <n v="0"/>
    <m/>
    <n v="1.34"/>
  </r>
  <r>
    <x v="59"/>
    <x v="1"/>
    <n v="1"/>
    <d v="2022-07-13T10:44:26"/>
    <s v="05:07:55"/>
    <x v="9"/>
    <s v="JOŽE MIKLAVC"/>
    <m/>
    <x v="125"/>
    <n v="0.25"/>
    <s v="NO"/>
    <n v="10"/>
    <s v="NO"/>
    <m/>
    <m/>
    <m/>
    <m/>
    <n v="7"/>
    <s v="NO"/>
    <n v="0"/>
    <s v="NO"/>
    <n v="0"/>
    <s v="No"/>
    <x v="1"/>
    <n v="50"/>
    <s v=""/>
    <s v=""/>
    <s v="Yes, in IPM"/>
    <s v="Never"/>
    <s v="Clay loam"/>
    <s v="60 - 90 cm"/>
    <n v="0.1"/>
    <n v="0"/>
    <x v="1"/>
    <x v="1"/>
    <x v="2"/>
    <x v="2"/>
    <x v="2"/>
    <x v="3"/>
    <x v="3"/>
    <x v="3"/>
    <x v="3"/>
    <x v="3"/>
    <x v="3"/>
    <x v="3"/>
    <x v="0"/>
    <x v="6"/>
    <x v="3"/>
    <x v="3"/>
    <x v="0"/>
    <x v="1"/>
    <x v="2"/>
    <x v="4"/>
    <x v="0"/>
    <x v="2"/>
    <x v="0"/>
    <x v="1"/>
    <x v="0"/>
    <x v="0"/>
    <x v="2"/>
    <x v="2"/>
    <x v="2"/>
    <x v="1"/>
    <x v="0"/>
    <x v="0"/>
    <x v="2"/>
    <x v="4"/>
    <x v="6"/>
    <x v="2"/>
    <x v="4"/>
    <x v="0"/>
    <m/>
    <m/>
    <m/>
    <m/>
    <m/>
    <m/>
    <m/>
    <m/>
    <m/>
    <m/>
    <s v="Not really true"/>
    <s v="Not at all true"/>
    <x v="4"/>
    <x v="4"/>
    <x v="5"/>
    <x v="2"/>
    <x v="0"/>
    <x v="0"/>
    <x v="4"/>
    <x v="1"/>
    <x v="2"/>
    <x v="1"/>
    <x v="2"/>
    <x v="3"/>
    <x v="1"/>
    <x v="1"/>
    <x v="4"/>
    <x v="3"/>
    <x v="3"/>
    <x v="1"/>
    <x v="0"/>
    <x v="0"/>
    <x v="2"/>
    <x v="2"/>
    <x v="2"/>
    <x v="1"/>
    <x v="2"/>
    <x v="2"/>
    <x v="0"/>
    <x v="0"/>
    <x v="1"/>
    <x v="0"/>
    <n v="38.333333333333336"/>
    <n v="0.45634920634920639"/>
    <n v="14"/>
    <n v="23.333333333333332"/>
    <n v="11"/>
    <n v="0.27500000000000002"/>
    <n v="2.2666666666666666"/>
    <m/>
    <m/>
    <n v="0"/>
    <n v="1"/>
    <n v="1"/>
    <m/>
    <m/>
    <m/>
    <n v="0.26666666666666666"/>
    <m/>
    <m/>
    <n v="0.66666666666666663"/>
    <n v="0"/>
    <n v="0"/>
    <n v="0.33333333333333331"/>
    <m/>
    <n v="0.66666666666666663"/>
  </r>
  <r>
    <x v="60"/>
    <x v="1"/>
    <n v="1"/>
    <d v="2022-07-15T12:52:19"/>
    <s v="26:34"/>
    <x v="2"/>
    <s v="Mikkel Møller Østerhab"/>
    <m/>
    <x v="126"/>
    <n v="0"/>
    <s v="NO"/>
    <n v="462.77"/>
    <s v="NO"/>
    <m/>
    <m/>
    <m/>
    <m/>
    <n v="18.190000000000001"/>
    <s v="NO"/>
    <n v="0"/>
    <s v="NO"/>
    <n v="0"/>
    <s v="No"/>
    <x v="1"/>
    <n v="27"/>
    <s v=""/>
    <s v=""/>
    <s v="None"/>
    <s v="Never"/>
    <s v="Clay loam"/>
    <s v="60 - 90 cm"/>
    <s v=""/>
    <s v=""/>
    <x v="0"/>
    <x v="2"/>
    <x v="0"/>
    <x v="0"/>
    <x v="0"/>
    <x v="0"/>
    <x v="3"/>
    <x v="2"/>
    <x v="3"/>
    <x v="3"/>
    <x v="5"/>
    <x v="5"/>
    <x v="0"/>
    <x v="6"/>
    <x v="0"/>
    <x v="3"/>
    <x v="0"/>
    <x v="0"/>
    <x v="0"/>
    <x v="1"/>
    <x v="0"/>
    <x v="2"/>
    <x v="0"/>
    <x v="1"/>
    <x v="0"/>
    <x v="1"/>
    <x v="0"/>
    <x v="1"/>
    <x v="2"/>
    <x v="0"/>
    <x v="1"/>
    <x v="2"/>
    <x v="2"/>
    <x v="2"/>
    <x v="2"/>
    <x v="1"/>
    <x v="1"/>
    <x v="0"/>
    <m/>
    <m/>
    <m/>
    <m/>
    <m/>
    <m/>
    <m/>
    <m/>
    <m/>
    <m/>
    <s v="Fully true"/>
    <s v="Intermediate"/>
    <x v="4"/>
    <x v="4"/>
    <x v="0"/>
    <x v="0"/>
    <x v="0"/>
    <x v="2"/>
    <x v="4"/>
    <x v="3"/>
    <x v="0"/>
    <x v="1"/>
    <x v="1"/>
    <x v="2"/>
    <x v="0"/>
    <x v="1"/>
    <x v="3"/>
    <x v="1"/>
    <x v="1"/>
    <x v="1"/>
    <x v="2"/>
    <x v="2"/>
    <x v="2"/>
    <x v="2"/>
    <x v="2"/>
    <x v="2"/>
    <x v="5"/>
    <x v="0"/>
    <x v="0"/>
    <x v="0"/>
    <x v="2"/>
    <x v="0"/>
    <n v="52.333333333333336"/>
    <n v="0.62301587301587302"/>
    <n v="25"/>
    <n v="30.333333333333332"/>
    <n v="19"/>
    <n v="0.47499999999999998"/>
    <n v="3.4527027027027031"/>
    <m/>
    <m/>
    <n v="0"/>
    <n v="1.7162162162162162"/>
    <n v="1.7162162162162162"/>
    <m/>
    <m/>
    <m/>
    <n v="0.41756756756756758"/>
    <m/>
    <m/>
    <n v="0.64054054054054066"/>
    <n v="0"/>
    <n v="0.41351351351351351"/>
    <n v="0.26486486486486488"/>
    <m/>
    <n v="1.0540540540540542"/>
  </r>
  <r>
    <x v="61"/>
    <x v="1"/>
    <n v="1"/>
    <d v="2022-07-15T13:08:52"/>
    <s v="16:00"/>
    <x v="2"/>
    <s v="Mikkel Møller Østerhaab"/>
    <m/>
    <x v="127"/>
    <n v="0"/>
    <s v="NO"/>
    <n v="467.5"/>
    <s v="NO"/>
    <m/>
    <m/>
    <m/>
    <m/>
    <n v="12.5"/>
    <s v="NO"/>
    <n v="0"/>
    <s v="NO"/>
    <n v="0"/>
    <s v="No"/>
    <x v="1"/>
    <n v="30"/>
    <s v=""/>
    <s v=""/>
    <s v="Yes, in IPM"/>
    <s v="Never"/>
    <s v="Clay loam"/>
    <s v="30 - 60 cm"/>
    <s v=""/>
    <s v=""/>
    <x v="0"/>
    <x v="0"/>
    <x v="3"/>
    <x v="1"/>
    <x v="0"/>
    <x v="0"/>
    <x v="0"/>
    <x v="0"/>
    <x v="1"/>
    <x v="3"/>
    <x v="0"/>
    <x v="0"/>
    <x v="0"/>
    <x v="6"/>
    <x v="1"/>
    <x v="1"/>
    <x v="0"/>
    <x v="1"/>
    <x v="1"/>
    <x v="0"/>
    <x v="3"/>
    <x v="2"/>
    <x v="0"/>
    <x v="1"/>
    <x v="0"/>
    <x v="0"/>
    <x v="0"/>
    <x v="1"/>
    <x v="2"/>
    <x v="1"/>
    <x v="0"/>
    <x v="1"/>
    <x v="2"/>
    <x v="2"/>
    <x v="2"/>
    <x v="1"/>
    <x v="1"/>
    <x v="3"/>
    <m/>
    <m/>
    <m/>
    <m/>
    <m/>
    <m/>
    <m/>
    <m/>
    <m/>
    <m/>
    <s v="Intermediate"/>
    <s v="Rather true"/>
    <x v="4"/>
    <x v="4"/>
    <x v="4"/>
    <x v="0"/>
    <x v="0"/>
    <x v="2"/>
    <x v="3"/>
    <x v="0"/>
    <x v="2"/>
    <x v="1"/>
    <x v="1"/>
    <x v="1"/>
    <x v="1"/>
    <x v="1"/>
    <x v="3"/>
    <x v="1"/>
    <x v="1"/>
    <x v="1"/>
    <x v="2"/>
    <x v="2"/>
    <x v="2"/>
    <x v="2"/>
    <x v="2"/>
    <x v="0"/>
    <x v="2"/>
    <x v="0"/>
    <x v="3"/>
    <x v="1"/>
    <x v="2"/>
    <x v="0"/>
    <n v="50.999999999999993"/>
    <n v="0.6071428571428571"/>
    <n v="26.333333333333336"/>
    <n v="30.000000000000004"/>
    <n v="19.333333333333332"/>
    <n v="0.48333333333333328"/>
    <n v="5.2666666666666666"/>
    <m/>
    <m/>
    <n v="0"/>
    <n v="2.8"/>
    <n v="2.8"/>
    <m/>
    <m/>
    <m/>
    <n v="0.66666666666666663"/>
    <m/>
    <m/>
    <n v="1.8"/>
    <n v="0"/>
    <n v="0"/>
    <n v="0"/>
    <m/>
    <n v="1.8"/>
  </r>
  <r>
    <x v="10"/>
    <x v="4"/>
    <n v="1"/>
    <d v="2022-07-18T12:40:36"/>
    <m/>
    <x v="9"/>
    <s v="JOŽE MIKLAVC"/>
    <m/>
    <x v="128"/>
    <n v="0"/>
    <s v="NO"/>
    <n v="0"/>
    <s v="NO"/>
    <m/>
    <m/>
    <m/>
    <m/>
    <n v="0"/>
    <s v="NO"/>
    <s v="0,45"/>
    <s v="NO"/>
    <n v="0"/>
    <s v="No"/>
    <x v="1"/>
    <n v="42"/>
    <s v=""/>
    <s v=""/>
    <s v="Yes, in IPM"/>
    <s v="Never"/>
    <s v="Clay loam"/>
    <s v="30 - 60 cm"/>
    <n v="0"/>
    <n v="0"/>
    <x v="2"/>
    <x v="0"/>
    <x v="4"/>
    <x v="0"/>
    <x v="0"/>
    <x v="0"/>
    <x v="3"/>
    <x v="0"/>
    <x v="1"/>
    <x v="1"/>
    <x v="1"/>
    <x v="1"/>
    <x v="0"/>
    <x v="1"/>
    <x v="1"/>
    <x v="1"/>
    <x v="0"/>
    <x v="0"/>
    <x v="0"/>
    <x v="1"/>
    <x v="5"/>
    <x v="0"/>
    <x v="0"/>
    <x v="2"/>
    <x v="2"/>
    <x v="4"/>
    <x v="0"/>
    <x v="2"/>
    <x v="2"/>
    <x v="2"/>
    <x v="0"/>
    <x v="1"/>
    <x v="1"/>
    <x v="7"/>
    <x v="0"/>
    <x v="6"/>
    <x v="1"/>
    <x v="2"/>
    <s v="Not at all true"/>
    <s v="Not at all true"/>
    <s v="Fully true"/>
    <s v="Never for fungicides + Never for Herbicides + Never for Insecticides"/>
    <m/>
    <m/>
    <m/>
    <m/>
    <m/>
    <m/>
    <m/>
    <m/>
    <x v="2"/>
    <x v="2"/>
    <x v="2"/>
    <x v="0"/>
    <x v="0"/>
    <x v="1"/>
    <x v="1"/>
    <x v="0"/>
    <x v="4"/>
    <x v="1"/>
    <x v="1"/>
    <x v="0"/>
    <x v="1"/>
    <x v="1"/>
    <x v="0"/>
    <x v="0"/>
    <x v="0"/>
    <x v="4"/>
    <x v="1"/>
    <x v="1"/>
    <x v="1"/>
    <x v="3"/>
    <x v="2"/>
    <x v="1"/>
    <x v="1"/>
    <x v="2"/>
    <x v="0"/>
    <x v="1"/>
    <x v="0"/>
    <x v="0"/>
    <n v="79"/>
    <n v="0.94047619047619047"/>
    <m/>
    <m/>
    <m/>
    <m/>
    <n v="6"/>
    <m/>
    <m/>
    <m/>
    <m/>
    <n v="0"/>
    <n v="0"/>
    <n v="2"/>
    <n v="2"/>
    <n v="4"/>
    <n v="0"/>
    <n v="2"/>
    <n v="2"/>
    <m/>
    <m/>
    <m/>
    <n v="0"/>
    <n v="2"/>
  </r>
  <r>
    <x v="11"/>
    <x v="4"/>
    <n v="1"/>
    <d v="2022-07-26T11:27:54"/>
    <m/>
    <x v="9"/>
    <s v="JOŽE MIKLAVC"/>
    <m/>
    <x v="129"/>
    <n v="0.15"/>
    <s v="NO"/>
    <n v="5"/>
    <s v="NO"/>
    <m/>
    <m/>
    <m/>
    <m/>
    <n v="0"/>
    <s v="NO"/>
    <n v="1"/>
    <s v="NO"/>
    <n v="0"/>
    <s v="No"/>
    <x v="1"/>
    <n v="30"/>
    <s v=""/>
    <s v=""/>
    <s v="Yes, in IPM"/>
    <s v="Never"/>
    <s v="Sandy loam"/>
    <s v="30 - 60 cm"/>
    <n v="3"/>
    <n v="0"/>
    <x v="1"/>
    <x v="3"/>
    <x v="1"/>
    <x v="0"/>
    <x v="3"/>
    <x v="0"/>
    <x v="2"/>
    <x v="0"/>
    <x v="1"/>
    <x v="1"/>
    <x v="1"/>
    <x v="1"/>
    <x v="0"/>
    <x v="1"/>
    <x v="1"/>
    <x v="1"/>
    <x v="0"/>
    <x v="0"/>
    <x v="0"/>
    <x v="1"/>
    <x v="5"/>
    <x v="2"/>
    <x v="0"/>
    <x v="1"/>
    <x v="1"/>
    <x v="3"/>
    <x v="0"/>
    <x v="1"/>
    <x v="2"/>
    <x v="1"/>
    <x v="0"/>
    <x v="1"/>
    <x v="0"/>
    <x v="8"/>
    <x v="0"/>
    <x v="6"/>
    <x v="1"/>
    <x v="2"/>
    <s v="Not at all true"/>
    <s v="Not at all true"/>
    <s v="Rather true"/>
    <s v="Always for fungicides + Always for Herbicides + Always for Insecticides"/>
    <m/>
    <m/>
    <m/>
    <m/>
    <m/>
    <m/>
    <m/>
    <m/>
    <x v="5"/>
    <x v="3"/>
    <x v="5"/>
    <x v="4"/>
    <x v="0"/>
    <x v="1"/>
    <x v="2"/>
    <x v="0"/>
    <x v="4"/>
    <x v="1"/>
    <x v="3"/>
    <x v="1"/>
    <x v="3"/>
    <x v="3"/>
    <x v="0"/>
    <x v="0"/>
    <x v="0"/>
    <x v="2"/>
    <x v="2"/>
    <x v="0"/>
    <x v="2"/>
    <x v="3"/>
    <x v="3"/>
    <x v="1"/>
    <x v="2"/>
    <x v="0"/>
    <x v="2"/>
    <x v="1"/>
    <x v="2"/>
    <x v="0"/>
    <n v="41.333333333333329"/>
    <n v="0.49206349206349198"/>
    <m/>
    <m/>
    <m/>
    <m/>
    <n v="9.7833333333333332"/>
    <m/>
    <m/>
    <m/>
    <m/>
    <n v="8.3333333333333329E-2"/>
    <n v="2.6666666666666665"/>
    <n v="1.3333333333333333"/>
    <n v="1.6666666666666667"/>
    <n v="5.666666666666667"/>
    <n v="2"/>
    <n v="1.3333333333333333"/>
    <n v="3.333333333333333"/>
    <m/>
    <m/>
    <m/>
    <n v="0.7"/>
    <n v="4.0333333333333332"/>
  </r>
  <r>
    <x v="12"/>
    <x v="4"/>
    <n v="1"/>
    <d v="2022-09-02T11:26:06"/>
    <m/>
    <x v="9"/>
    <s v="JOŽE MIKLAVC"/>
    <m/>
    <x v="130"/>
    <n v="0"/>
    <s v="NO"/>
    <n v="0"/>
    <s v="NO"/>
    <m/>
    <m/>
    <m/>
    <m/>
    <n v="0"/>
    <s v="NO"/>
    <n v="0.68"/>
    <s v="NO"/>
    <n v="0"/>
    <s v="No"/>
    <x v="1"/>
    <n v="9"/>
    <s v="other environmental label"/>
    <s v="INTEGRATED PRODUCTION"/>
    <s v="Yes, in IPM"/>
    <s v="Never"/>
    <s v="Clay loam + Silt"/>
    <s v="30 - 60 cm"/>
    <n v="10"/>
    <n v="2"/>
    <x v="0"/>
    <x v="2"/>
    <x v="0"/>
    <x v="0"/>
    <x v="0"/>
    <x v="0"/>
    <x v="0"/>
    <x v="0"/>
    <x v="1"/>
    <x v="1"/>
    <x v="1"/>
    <x v="1"/>
    <x v="0"/>
    <x v="1"/>
    <x v="1"/>
    <x v="1"/>
    <x v="0"/>
    <x v="0"/>
    <x v="0"/>
    <x v="0"/>
    <x v="3"/>
    <x v="0"/>
    <x v="0"/>
    <x v="0"/>
    <x v="1"/>
    <x v="2"/>
    <x v="0"/>
    <x v="1"/>
    <x v="2"/>
    <x v="2"/>
    <x v="0"/>
    <x v="1"/>
    <x v="0"/>
    <x v="8"/>
    <x v="0"/>
    <x v="6"/>
    <x v="0"/>
    <x v="2"/>
    <s v="Intermediate"/>
    <s v="Intermediate"/>
    <s v="Fully true"/>
    <s v="Always for fungicides + Never for Herbicides + Always for Insecticides"/>
    <m/>
    <m/>
    <m/>
    <m/>
    <m/>
    <m/>
    <m/>
    <m/>
    <x v="2"/>
    <x v="2"/>
    <x v="2"/>
    <x v="2"/>
    <x v="0"/>
    <x v="1"/>
    <x v="1"/>
    <x v="3"/>
    <x v="2"/>
    <x v="1"/>
    <x v="2"/>
    <x v="4"/>
    <x v="0"/>
    <x v="0"/>
    <x v="3"/>
    <x v="1"/>
    <x v="1"/>
    <x v="4"/>
    <x v="1"/>
    <x v="1"/>
    <x v="0"/>
    <x v="2"/>
    <x v="2"/>
    <x v="1"/>
    <x v="2"/>
    <x v="0"/>
    <x v="3"/>
    <x v="1"/>
    <x v="1"/>
    <x v="0"/>
    <n v="68"/>
    <n v="0.80952380952380953"/>
    <m/>
    <m/>
    <m/>
    <m/>
    <n v="10.8"/>
    <m/>
    <m/>
    <m/>
    <m/>
    <n v="0"/>
    <n v="0.9"/>
    <n v="2.7"/>
    <n v="5.4"/>
    <n v="9"/>
    <n v="0"/>
    <n v="1.8"/>
    <n v="1.8"/>
    <m/>
    <m/>
    <m/>
    <n v="0"/>
    <n v="1.8"/>
  </r>
  <r>
    <x v="24"/>
    <x v="0"/>
    <n v="1"/>
    <d v="2022-07-13T12:04:10"/>
    <s v="01:15:21"/>
    <x v="9"/>
    <s v="JOŽE MIKLAVC"/>
    <s v="VERUS VINOGRADI"/>
    <x v="131"/>
    <n v="10"/>
    <s v="NO"/>
    <n v="0"/>
    <s v="NO"/>
    <m/>
    <m/>
    <m/>
    <m/>
    <n v="0"/>
    <s v="NO"/>
    <n v="0"/>
    <s v="NO"/>
    <n v="0"/>
    <s v="No"/>
    <x v="1"/>
    <n v="30"/>
    <s v="other quality label"/>
    <s v="PROTECTED GEOGRAPHICAL ORIGIN"/>
    <s v="Yes, in IPM + Yes, in Organic"/>
    <s v="Never"/>
    <s v="Sandy loam"/>
    <s v="30 - 60 cm"/>
    <n v="0"/>
    <n v="0"/>
    <x v="0"/>
    <x v="1"/>
    <x v="1"/>
    <x v="0"/>
    <x v="0"/>
    <x v="0"/>
    <x v="3"/>
    <x v="3"/>
    <x v="3"/>
    <x v="3"/>
    <x v="3"/>
    <x v="3"/>
    <x v="0"/>
    <x v="3"/>
    <x v="1"/>
    <x v="5"/>
    <x v="0"/>
    <x v="0"/>
    <x v="2"/>
    <x v="0"/>
    <x v="3"/>
    <x v="5"/>
    <x v="0"/>
    <x v="0"/>
    <x v="0"/>
    <x v="0"/>
    <x v="1"/>
    <x v="2"/>
    <x v="2"/>
    <x v="1"/>
    <x v="0"/>
    <x v="0"/>
    <x v="1"/>
    <x v="0"/>
    <x v="0"/>
    <x v="0"/>
    <x v="2"/>
    <x v="4"/>
    <s v="Rather true"/>
    <s v="Not really true"/>
    <s v="Not really true"/>
    <s v="Always"/>
    <s v="Sometimes"/>
    <s v="Sometimes"/>
    <s v="Never"/>
    <s v="Always"/>
    <s v="Sometimes"/>
    <s v="Sometimes"/>
    <m/>
    <m/>
    <x v="2"/>
    <x v="1"/>
    <x v="3"/>
    <x v="2"/>
    <x v="0"/>
    <x v="1"/>
    <x v="2"/>
    <x v="3"/>
    <x v="1"/>
    <x v="1"/>
    <x v="0"/>
    <x v="2"/>
    <x v="1"/>
    <x v="1"/>
    <x v="0"/>
    <x v="0"/>
    <x v="0"/>
    <x v="1"/>
    <x v="1"/>
    <x v="0"/>
    <x v="0"/>
    <x v="5"/>
    <x v="4"/>
    <x v="3"/>
    <x v="0"/>
    <x v="2"/>
    <x v="4"/>
    <x v="1"/>
    <x v="2"/>
    <x v="0"/>
    <n v="46"/>
    <n v="0.57499999999999996"/>
    <m/>
    <m/>
    <m/>
    <m/>
    <n v="15.25"/>
    <m/>
    <m/>
    <m/>
    <m/>
    <n v="0.25"/>
    <n v="0"/>
    <n v="6"/>
    <n v="7"/>
    <n v="13"/>
    <n v="0"/>
    <n v="2"/>
    <n v="2"/>
    <m/>
    <m/>
    <m/>
    <n v="0"/>
    <n v="2"/>
  </r>
  <r>
    <x v="26"/>
    <x v="0"/>
    <n v="1"/>
    <d v="2022-07-14T12:24:07"/>
    <s v="01:49:05"/>
    <x v="9"/>
    <s v="JOŽE MIKLAVC"/>
    <s v="PUKLAVEC FAMILY WINES D.O.O"/>
    <x v="132"/>
    <n v="550"/>
    <s v="NO"/>
    <s v="6,5"/>
    <s v="NO"/>
    <m/>
    <m/>
    <m/>
    <m/>
    <n v="0"/>
    <s v="NO"/>
    <n v="0"/>
    <s v="NO"/>
    <n v="0"/>
    <s v="No"/>
    <x v="1"/>
    <n v="30"/>
    <s v="other quality label"/>
    <s v="PROTECTED GEOGRAPHICAL ORIGIN"/>
    <s v="Yes, in IPM"/>
    <s v="Never"/>
    <s v="Clay loam"/>
    <s v="30 - 60 cm"/>
    <n v="0"/>
    <n v="0"/>
    <x v="1"/>
    <x v="1"/>
    <x v="3"/>
    <x v="2"/>
    <x v="0"/>
    <x v="0"/>
    <x v="0"/>
    <x v="0"/>
    <x v="0"/>
    <x v="0"/>
    <x v="0"/>
    <x v="0"/>
    <x v="0"/>
    <x v="0"/>
    <x v="1"/>
    <x v="0"/>
    <x v="0"/>
    <x v="0"/>
    <x v="0"/>
    <x v="1"/>
    <x v="5"/>
    <x v="1"/>
    <x v="0"/>
    <x v="1"/>
    <x v="1"/>
    <x v="2"/>
    <x v="0"/>
    <x v="1"/>
    <x v="2"/>
    <x v="1"/>
    <x v="0"/>
    <x v="0"/>
    <x v="1"/>
    <x v="0"/>
    <x v="0"/>
    <x v="0"/>
    <x v="2"/>
    <x v="0"/>
    <s v="Fully true"/>
    <s v="Intermediate"/>
    <s v="Fully true"/>
    <s v="Always"/>
    <s v="Sometimes"/>
    <s v="Never"/>
    <s v="Never"/>
    <s v="Always"/>
    <s v="Sometimes"/>
    <s v="Never"/>
    <m/>
    <m/>
    <x v="3"/>
    <x v="3"/>
    <x v="5"/>
    <x v="3"/>
    <x v="0"/>
    <x v="2"/>
    <x v="3"/>
    <x v="3"/>
    <x v="0"/>
    <x v="0"/>
    <x v="0"/>
    <x v="0"/>
    <x v="3"/>
    <x v="3"/>
    <x v="0"/>
    <x v="0"/>
    <x v="0"/>
    <x v="1"/>
    <x v="1"/>
    <x v="0"/>
    <x v="4"/>
    <x v="2"/>
    <x v="4"/>
    <x v="0"/>
    <x v="2"/>
    <x v="1"/>
    <x v="0"/>
    <x v="1"/>
    <x v="0"/>
    <x v="0"/>
    <n v="45.333333333333336"/>
    <n v="0.56666666666666665"/>
    <m/>
    <m/>
    <m/>
    <m/>
    <n v="18.25"/>
    <m/>
    <m/>
    <m/>
    <m/>
    <n v="0.25"/>
    <n v="0"/>
    <n v="8"/>
    <n v="8"/>
    <n v="16"/>
    <n v="0"/>
    <n v="2"/>
    <n v="2"/>
    <m/>
    <m/>
    <m/>
    <n v="0"/>
    <n v="2"/>
  </r>
  <r>
    <x v="27"/>
    <x v="0"/>
    <n v="1"/>
    <d v="2022-07-18T11:16:37"/>
    <s v="56:45"/>
    <x v="9"/>
    <s v="JOŽE MIKLAVC"/>
    <s v="ROBERT JAMBRIŠKO"/>
    <x v="133"/>
    <n v="2.7"/>
    <s v="NO"/>
    <n v="11"/>
    <s v="NO"/>
    <m/>
    <m/>
    <m/>
    <m/>
    <n v="0"/>
    <s v="NO"/>
    <s v="0,2"/>
    <s v="NO"/>
    <n v="0"/>
    <s v="No"/>
    <x v="0"/>
    <n v="30"/>
    <s v="other quality label"/>
    <s v="PROTECTED GEOGRAPHICAL ORIGIN"/>
    <s v="Yes, in IPM"/>
    <s v="Never"/>
    <s v="Sandy loam"/>
    <s v="30 - 60 cm"/>
    <n v="0"/>
    <n v="0"/>
    <x v="1"/>
    <x v="1"/>
    <x v="3"/>
    <x v="0"/>
    <x v="3"/>
    <x v="1"/>
    <x v="2"/>
    <x v="0"/>
    <x v="0"/>
    <x v="0"/>
    <x v="0"/>
    <x v="0"/>
    <x v="0"/>
    <x v="0"/>
    <x v="0"/>
    <x v="0"/>
    <x v="0"/>
    <x v="0"/>
    <x v="0"/>
    <x v="1"/>
    <x v="5"/>
    <x v="1"/>
    <x v="0"/>
    <x v="1"/>
    <x v="1"/>
    <x v="2"/>
    <x v="0"/>
    <x v="1"/>
    <x v="2"/>
    <x v="1"/>
    <x v="0"/>
    <x v="1"/>
    <x v="0"/>
    <x v="0"/>
    <x v="0"/>
    <x v="0"/>
    <x v="0"/>
    <x v="1"/>
    <s v="Not really true"/>
    <s v="Not at all true"/>
    <s v="Not really true"/>
    <s v="Always"/>
    <s v="Sometimes"/>
    <s v="Never"/>
    <s v="Never"/>
    <s v="Always"/>
    <s v="Sometimes"/>
    <s v="Never"/>
    <m/>
    <m/>
    <x v="3"/>
    <x v="3"/>
    <x v="5"/>
    <x v="3"/>
    <x v="0"/>
    <x v="2"/>
    <x v="3"/>
    <x v="3"/>
    <x v="0"/>
    <x v="0"/>
    <x v="0"/>
    <x v="0"/>
    <x v="3"/>
    <x v="3"/>
    <x v="0"/>
    <x v="0"/>
    <x v="0"/>
    <x v="1"/>
    <x v="1"/>
    <x v="0"/>
    <x v="4"/>
    <x v="2"/>
    <x v="4"/>
    <x v="0"/>
    <x v="2"/>
    <x v="1"/>
    <x v="3"/>
    <x v="1"/>
    <x v="0"/>
    <x v="0"/>
    <n v="31"/>
    <n v="0.38750000000000001"/>
    <m/>
    <m/>
    <m/>
    <m/>
    <n v="18.25"/>
    <m/>
    <m/>
    <m/>
    <m/>
    <n v="0.25"/>
    <n v="0"/>
    <n v="8"/>
    <n v="8"/>
    <n v="16"/>
    <n v="0"/>
    <n v="2"/>
    <n v="2"/>
    <m/>
    <m/>
    <m/>
    <n v="0"/>
    <n v="2"/>
  </r>
  <r>
    <x v="23"/>
    <x v="2"/>
    <n v="1"/>
    <d v="2022-09-01T13:45:55"/>
    <s v="01:33:58"/>
    <x v="10"/>
    <s v="Joris Tielen, Delphy"/>
    <m/>
    <x v="134"/>
    <n v="0"/>
    <s v="NO"/>
    <n v="186"/>
    <s v="NO"/>
    <n v="0"/>
    <s v="NO"/>
    <n v="0"/>
    <s v="NO"/>
    <n v="15"/>
    <s v="NO"/>
    <n v="14"/>
    <s v="NO"/>
    <n v="0"/>
    <s v="No"/>
    <x v="1"/>
    <n v="30"/>
    <s v="other quality label"/>
    <s v="Global Gap"/>
    <s v="None"/>
    <s v="Never"/>
    <s v="Clay"/>
    <s v="30 - 60 cm"/>
    <s v=""/>
    <s v=""/>
    <x v="0"/>
    <x v="2"/>
    <x v="2"/>
    <x v="0"/>
    <x v="4"/>
    <x v="1"/>
    <x v="2"/>
    <x v="2"/>
    <x v="0"/>
    <x v="0"/>
    <x v="3"/>
    <x v="3"/>
    <x v="0"/>
    <x v="6"/>
    <x v="0"/>
    <x v="0"/>
    <x v="6"/>
    <x v="2"/>
    <x v="2"/>
    <x v="2"/>
    <x v="0"/>
    <x v="1"/>
    <x v="0"/>
    <x v="1"/>
    <x v="1"/>
    <x v="4"/>
    <x v="1"/>
    <x v="2"/>
    <x v="2"/>
    <x v="1"/>
    <x v="0"/>
    <x v="2"/>
    <x v="3"/>
    <x v="1"/>
    <x v="1"/>
    <x v="3"/>
    <x v="2"/>
    <x v="3"/>
    <m/>
    <m/>
    <m/>
    <m/>
    <m/>
    <m/>
    <m/>
    <m/>
    <m/>
    <m/>
    <s v="Rather true"/>
    <s v="Rather true"/>
    <x v="4"/>
    <x v="4"/>
    <x v="4"/>
    <x v="4"/>
    <x v="1"/>
    <x v="0"/>
    <x v="4"/>
    <x v="0"/>
    <x v="0"/>
    <x v="0"/>
    <x v="0"/>
    <x v="1"/>
    <x v="0"/>
    <x v="0"/>
    <x v="3"/>
    <x v="2"/>
    <x v="1"/>
    <x v="1"/>
    <x v="2"/>
    <x v="0"/>
    <x v="2"/>
    <x v="0"/>
    <x v="2"/>
    <x v="4"/>
    <x v="1"/>
    <x v="2"/>
    <x v="0"/>
    <x v="0"/>
    <x v="0"/>
    <x v="0"/>
    <n v="53.666666666666664"/>
    <n v="0.67083333333333328"/>
    <n v="23.666666666666668"/>
    <n v="26"/>
    <n v="16.666666666666664"/>
    <n v="0.41666666666666663"/>
    <n v="1.9591346153846154"/>
    <n v="1.9591346153846154"/>
    <n v="1.9591346153846154"/>
    <n v="0"/>
    <n v="1.3899038461538462"/>
    <n v="1.3899038461538462"/>
    <n v="0"/>
    <n v="0"/>
    <n v="0"/>
    <n v="0"/>
    <n v="0"/>
    <n v="0"/>
    <n v="0"/>
    <n v="0"/>
    <n v="0"/>
    <n v="0.56923076923076921"/>
    <m/>
    <n v="0"/>
  </r>
  <r>
    <x v="24"/>
    <x v="2"/>
    <n v="1"/>
    <d v="2022-09-01T14:57:38"/>
    <s v="01:11:24"/>
    <x v="10"/>
    <s v="Joris Tielen, Delphy"/>
    <m/>
    <x v="135"/>
    <n v="0"/>
    <s v="NO"/>
    <n v="80"/>
    <s v="NO"/>
    <n v="0"/>
    <s v="NO"/>
    <n v="0"/>
    <s v="NO"/>
    <n v="0"/>
    <s v="NO"/>
    <n v="4"/>
    <s v="NO"/>
    <n v="0"/>
    <s v="No"/>
    <x v="0"/>
    <n v="13"/>
    <s v="other quality label"/>
    <s v="Global Gap, Grasp, voedselveiligheid, AH-protocol, Planet Proof, Beter voor Boer en Natuur"/>
    <s v="Yes, in IPM"/>
    <s v="Never"/>
    <s v="Clay"/>
    <s v="30 - 60 cm"/>
    <s v=""/>
    <s v=""/>
    <x v="1"/>
    <x v="0"/>
    <x v="0"/>
    <x v="4"/>
    <x v="0"/>
    <x v="0"/>
    <x v="0"/>
    <x v="0"/>
    <x v="1"/>
    <x v="4"/>
    <x v="4"/>
    <x v="5"/>
    <x v="0"/>
    <x v="6"/>
    <x v="1"/>
    <x v="1"/>
    <x v="4"/>
    <x v="1"/>
    <x v="3"/>
    <x v="3"/>
    <x v="2"/>
    <x v="0"/>
    <x v="0"/>
    <x v="2"/>
    <x v="1"/>
    <x v="3"/>
    <x v="1"/>
    <x v="2"/>
    <x v="3"/>
    <x v="0"/>
    <x v="2"/>
    <x v="0"/>
    <x v="1"/>
    <x v="2"/>
    <x v="3"/>
    <x v="1"/>
    <x v="1"/>
    <x v="0"/>
    <m/>
    <m/>
    <m/>
    <m/>
    <m/>
    <m/>
    <m/>
    <m/>
    <m/>
    <m/>
    <s v="Not at all true"/>
    <s v="Not at all true"/>
    <x v="4"/>
    <x v="4"/>
    <x v="5"/>
    <x v="0"/>
    <x v="1"/>
    <x v="1"/>
    <x v="2"/>
    <x v="1"/>
    <x v="3"/>
    <x v="1"/>
    <x v="1"/>
    <x v="0"/>
    <x v="5"/>
    <x v="1"/>
    <x v="4"/>
    <x v="3"/>
    <x v="3"/>
    <x v="0"/>
    <x v="0"/>
    <x v="0"/>
    <x v="1"/>
    <x v="3"/>
    <x v="2"/>
    <x v="4"/>
    <x v="0"/>
    <x v="0"/>
    <x v="3"/>
    <x v="1"/>
    <x v="0"/>
    <x v="0"/>
    <n v="40.799999999999997"/>
    <n v="0.51"/>
    <n v="14"/>
    <n v="16.333333333333332"/>
    <n v="10"/>
    <n v="0.25"/>
    <n v="10.988235294117647"/>
    <n v="9.7294117647058833"/>
    <n v="10.988235294117647"/>
    <n v="0"/>
    <n v="2.5294117647058822"/>
    <n v="2.5294117647058822"/>
    <n v="5.9294117647058826"/>
    <n v="0"/>
    <n v="0"/>
    <n v="5.9294117647058826"/>
    <n v="1.2588235294117647"/>
    <n v="0"/>
    <n v="1.2588235294117647"/>
    <n v="0"/>
    <n v="0"/>
    <n v="1.2705882352941176"/>
    <m/>
    <n v="1.2588235294117647"/>
  </r>
  <r>
    <x v="25"/>
    <x v="2"/>
    <n v="1"/>
    <d v="2022-09-05T07:24:34"/>
    <s v="24:09"/>
    <x v="10"/>
    <s v="Joris Tielen, Delphy"/>
    <m/>
    <x v="136"/>
    <n v="0"/>
    <s v="NO"/>
    <n v="92"/>
    <s v="NO"/>
    <n v="0"/>
    <s v="NO"/>
    <n v="0"/>
    <s v="NO"/>
    <n v="0"/>
    <s v="NO"/>
    <n v="0"/>
    <s v="NO"/>
    <n v="0"/>
    <s v="No"/>
    <x v="1"/>
    <n v="35"/>
    <s v="other environmental label"/>
    <s v="Global Gap"/>
    <s v="None"/>
    <s v="Never"/>
    <s v="Clay"/>
    <s v="30 - 60 cm"/>
    <s v=""/>
    <s v=""/>
    <x v="2"/>
    <x v="0"/>
    <x v="0"/>
    <x v="2"/>
    <x v="0"/>
    <x v="3"/>
    <x v="3"/>
    <x v="3"/>
    <x v="3"/>
    <x v="4"/>
    <x v="4"/>
    <x v="5"/>
    <x v="0"/>
    <x v="6"/>
    <x v="0"/>
    <x v="3"/>
    <x v="1"/>
    <x v="3"/>
    <x v="3"/>
    <x v="3"/>
    <x v="2"/>
    <x v="0"/>
    <x v="0"/>
    <x v="2"/>
    <x v="0"/>
    <x v="4"/>
    <x v="2"/>
    <x v="2"/>
    <x v="2"/>
    <x v="2"/>
    <x v="2"/>
    <x v="0"/>
    <x v="0"/>
    <x v="1"/>
    <x v="3"/>
    <x v="2"/>
    <x v="1"/>
    <x v="0"/>
    <m/>
    <m/>
    <m/>
    <m/>
    <m/>
    <m/>
    <m/>
    <m/>
    <m/>
    <m/>
    <s v="Not at all true"/>
    <s v="Rather true"/>
    <x v="4"/>
    <x v="4"/>
    <x v="3"/>
    <x v="3"/>
    <x v="3"/>
    <x v="1"/>
    <x v="4"/>
    <x v="0"/>
    <x v="2"/>
    <x v="1"/>
    <x v="1"/>
    <x v="0"/>
    <x v="1"/>
    <x v="1"/>
    <x v="4"/>
    <x v="3"/>
    <x v="3"/>
    <x v="2"/>
    <x v="4"/>
    <x v="4"/>
    <x v="2"/>
    <x v="2"/>
    <x v="2"/>
    <x v="4"/>
    <x v="2"/>
    <x v="0"/>
    <x v="3"/>
    <x v="1"/>
    <x v="4"/>
    <x v="0"/>
    <n v="40.666666666666671"/>
    <n v="0.50833333333333341"/>
    <n v="11.333333333333334"/>
    <n v="19.333333333333332"/>
    <n v="6"/>
    <n v="0.15"/>
    <n v="16.39622641509434"/>
    <n v="8.5566037735849054"/>
    <n v="16.39622641509434"/>
    <n v="0"/>
    <n v="2.2830188679245285"/>
    <n v="2.2830188679245285"/>
    <n v="6.2735849056603774"/>
    <n v="0"/>
    <n v="0"/>
    <n v="6.2735849056603774"/>
    <n v="7.8396226415094343"/>
    <n v="0"/>
    <n v="7.8396226415094343"/>
    <n v="0"/>
    <n v="0"/>
    <n v="0"/>
    <m/>
    <n v="7.8396226415094343"/>
  </r>
  <r>
    <x v="26"/>
    <x v="2"/>
    <n v="1"/>
    <d v="2022-09-05T08:19:07"/>
    <s v="52:39"/>
    <x v="10"/>
    <s v="Joris Tielen, Delphy"/>
    <m/>
    <x v="137"/>
    <n v="0"/>
    <s v="NO"/>
    <n v="330"/>
    <s v="NO"/>
    <n v="0"/>
    <s v="NO"/>
    <n v="0"/>
    <s v="NO"/>
    <n v="0"/>
    <s v="NO"/>
    <n v="0"/>
    <s v="NO"/>
    <n v="0"/>
    <s v="No"/>
    <x v="0"/>
    <n v="8"/>
    <s v="other environmental label"/>
    <s v="Global Gap / Beter voor Natuur en Boer"/>
    <s v="Yes, in IPM"/>
    <s v="Never"/>
    <s v="Clay"/>
    <s v="30 - 60 cm"/>
    <s v=""/>
    <s v=""/>
    <x v="1"/>
    <x v="1"/>
    <x v="3"/>
    <x v="0"/>
    <x v="3"/>
    <x v="0"/>
    <x v="2"/>
    <x v="0"/>
    <x v="3"/>
    <x v="5"/>
    <x v="4"/>
    <x v="5"/>
    <x v="0"/>
    <x v="6"/>
    <x v="0"/>
    <x v="0"/>
    <x v="2"/>
    <x v="3"/>
    <x v="3"/>
    <x v="3"/>
    <x v="2"/>
    <x v="1"/>
    <x v="0"/>
    <x v="2"/>
    <x v="1"/>
    <x v="0"/>
    <x v="2"/>
    <x v="2"/>
    <x v="0"/>
    <x v="4"/>
    <x v="4"/>
    <x v="2"/>
    <x v="3"/>
    <x v="2"/>
    <x v="1"/>
    <x v="1"/>
    <x v="2"/>
    <x v="0"/>
    <m/>
    <m/>
    <m/>
    <m/>
    <m/>
    <m/>
    <m/>
    <m/>
    <m/>
    <m/>
    <s v="Not at all true"/>
    <s v="Not at all true"/>
    <x v="4"/>
    <x v="4"/>
    <x v="4"/>
    <x v="4"/>
    <x v="5"/>
    <x v="1"/>
    <x v="1"/>
    <x v="1"/>
    <x v="3"/>
    <x v="0"/>
    <x v="1"/>
    <x v="0"/>
    <x v="1"/>
    <x v="1"/>
    <x v="4"/>
    <x v="3"/>
    <x v="2"/>
    <x v="1"/>
    <x v="0"/>
    <x v="0"/>
    <x v="1"/>
    <x v="5"/>
    <x v="2"/>
    <x v="4"/>
    <x v="2"/>
    <x v="2"/>
    <x v="0"/>
    <x v="0"/>
    <x v="0"/>
    <x v="0"/>
    <n v="51.666666666666671"/>
    <n v="0.64583333333333337"/>
    <n v="16.666666666666668"/>
    <n v="25.333333333333332"/>
    <n v="9.3333333333333321"/>
    <n v="0.23333333333333331"/>
    <n v="13.433962264150944"/>
    <n v="12.150943396226415"/>
    <n v="13.433962264150944"/>
    <n v="0"/>
    <n v="4.0283018867924527"/>
    <n v="4.0283018867924527"/>
    <n v="7.8207547169811322"/>
    <n v="0"/>
    <n v="0"/>
    <n v="7.8207547169811322"/>
    <n v="1.2830188679245282"/>
    <n v="0"/>
    <n v="1.2830188679245282"/>
    <n v="0.30188679245283018"/>
    <n v="0"/>
    <n v="0"/>
    <m/>
    <n v="1.5849056603773584"/>
  </r>
  <r>
    <x v="27"/>
    <x v="2"/>
    <n v="1"/>
    <d v="2022-09-05T09:01:19"/>
    <s v="42:06"/>
    <x v="10"/>
    <s v="Joris Tielen, Delphy"/>
    <m/>
    <x v="138"/>
    <n v="0"/>
    <s v="NO"/>
    <n v="100"/>
    <s v="NO"/>
    <n v="0"/>
    <s v="NO"/>
    <n v="0"/>
    <s v="NO"/>
    <n v="0"/>
    <s v="NO"/>
    <n v="0"/>
    <s v="NO"/>
    <n v="0"/>
    <s v="No"/>
    <x v="1"/>
    <n v="5"/>
    <s v="other environmental label"/>
    <s v="Global Gap, HZPC keurmerken"/>
    <s v="None"/>
    <s v="Sometimes"/>
    <s v="Clay loam"/>
    <s v="30 - 60 cm"/>
    <s v=""/>
    <s v=""/>
    <x v="0"/>
    <x v="4"/>
    <x v="1"/>
    <x v="1"/>
    <x v="4"/>
    <x v="2"/>
    <x v="2"/>
    <x v="0"/>
    <x v="1"/>
    <x v="1"/>
    <x v="1"/>
    <x v="1"/>
    <x v="0"/>
    <x v="6"/>
    <x v="1"/>
    <x v="1"/>
    <x v="2"/>
    <x v="4"/>
    <x v="3"/>
    <x v="3"/>
    <x v="2"/>
    <x v="2"/>
    <x v="0"/>
    <x v="2"/>
    <x v="0"/>
    <x v="1"/>
    <x v="2"/>
    <x v="1"/>
    <x v="2"/>
    <x v="3"/>
    <x v="0"/>
    <x v="5"/>
    <x v="3"/>
    <x v="6"/>
    <x v="4"/>
    <x v="2"/>
    <x v="5"/>
    <x v="4"/>
    <m/>
    <m/>
    <m/>
    <m/>
    <m/>
    <m/>
    <m/>
    <m/>
    <m/>
    <m/>
    <s v="Not at all true"/>
    <s v="Not at all true"/>
    <x v="4"/>
    <x v="4"/>
    <x v="3"/>
    <x v="0"/>
    <x v="1"/>
    <x v="0"/>
    <x v="4"/>
    <x v="1"/>
    <x v="2"/>
    <x v="1"/>
    <x v="1"/>
    <x v="0"/>
    <x v="3"/>
    <x v="3"/>
    <x v="2"/>
    <x v="5"/>
    <x v="5"/>
    <x v="0"/>
    <x v="2"/>
    <x v="2"/>
    <x v="0"/>
    <x v="2"/>
    <x v="2"/>
    <x v="4"/>
    <x v="2"/>
    <x v="0"/>
    <x v="3"/>
    <x v="1"/>
    <x v="0"/>
    <x v="0"/>
    <n v="45.333333333333336"/>
    <n v="0.56666666666666665"/>
    <n v="16.166666666666668"/>
    <n v="17.833333333333332"/>
    <n v="11.166666666666666"/>
    <n v="0.27916666666666667"/>
    <n v="8.3482142857142865"/>
    <n v="7.2321428571428577"/>
    <n v="8.3482142857142865"/>
    <n v="0"/>
    <n v="2.8571428571428572"/>
    <n v="2.8571428571428572"/>
    <n v="4.375"/>
    <n v="0"/>
    <n v="0"/>
    <n v="4.375"/>
    <n v="1.1160714285714286"/>
    <n v="0"/>
    <n v="1.1160714285714286"/>
    <n v="0"/>
    <n v="0"/>
    <n v="0"/>
    <m/>
    <n v="1.1160714285714286"/>
  </r>
  <r>
    <x v="28"/>
    <x v="2"/>
    <n v="1"/>
    <d v="2022-09-05T09:31:39"/>
    <s v="29:16"/>
    <x v="10"/>
    <s v="Joris Tielen, Delphy"/>
    <m/>
    <x v="139"/>
    <n v="0"/>
    <s v="NO"/>
    <n v="52"/>
    <s v="NO"/>
    <n v="0"/>
    <s v="NO"/>
    <n v="0"/>
    <s v="NO"/>
    <n v="0"/>
    <s v="NO"/>
    <n v="0"/>
    <s v="NO"/>
    <n v="0"/>
    <s v="No"/>
    <x v="1"/>
    <n v="40"/>
    <s v="other environmental label"/>
    <s v="Global Gap"/>
    <s v="None"/>
    <s v="Never"/>
    <s v="Clay"/>
    <s v="30 - 60 cm"/>
    <s v=""/>
    <s v=""/>
    <x v="2"/>
    <x v="0"/>
    <x v="3"/>
    <x v="0"/>
    <x v="2"/>
    <x v="4"/>
    <x v="0"/>
    <x v="0"/>
    <x v="1"/>
    <x v="3"/>
    <x v="3"/>
    <x v="3"/>
    <x v="0"/>
    <x v="6"/>
    <x v="1"/>
    <x v="1"/>
    <x v="2"/>
    <x v="3"/>
    <x v="2"/>
    <x v="2"/>
    <x v="1"/>
    <x v="1"/>
    <x v="1"/>
    <x v="0"/>
    <x v="1"/>
    <x v="3"/>
    <x v="1"/>
    <x v="1"/>
    <x v="2"/>
    <x v="0"/>
    <x v="1"/>
    <x v="3"/>
    <x v="3"/>
    <x v="2"/>
    <x v="2"/>
    <x v="1"/>
    <x v="0"/>
    <x v="3"/>
    <m/>
    <m/>
    <m/>
    <m/>
    <m/>
    <m/>
    <m/>
    <m/>
    <m/>
    <m/>
    <s v="Not really true"/>
    <s v="Not at all true"/>
    <x v="4"/>
    <x v="4"/>
    <x v="2"/>
    <x v="1"/>
    <x v="4"/>
    <x v="1"/>
    <x v="4"/>
    <x v="1"/>
    <x v="2"/>
    <x v="1"/>
    <x v="0"/>
    <x v="0"/>
    <x v="0"/>
    <x v="0"/>
    <x v="2"/>
    <x v="3"/>
    <x v="1"/>
    <x v="0"/>
    <x v="2"/>
    <x v="2"/>
    <x v="1"/>
    <x v="2"/>
    <x v="2"/>
    <x v="4"/>
    <x v="2"/>
    <x v="0"/>
    <x v="3"/>
    <x v="1"/>
    <x v="0"/>
    <x v="0"/>
    <n v="46.8"/>
    <n v="0.58499999999999996"/>
    <n v="17.8"/>
    <n v="21.466666666666669"/>
    <n v="13"/>
    <n v="0.32500000000000001"/>
    <n v="10.980952380952379"/>
    <n v="9.723809523809523"/>
    <n v="10.980952380952379"/>
    <n v="0"/>
    <n v="4.019047619047619"/>
    <n v="4.019047619047619"/>
    <n v="4.3047619047619046"/>
    <n v="0"/>
    <n v="0"/>
    <n v="4.3047619047619046"/>
    <n v="1.2571428571428571"/>
    <n v="0"/>
    <n v="1.2571428571428571"/>
    <n v="0"/>
    <n v="0"/>
    <n v="1.4"/>
    <m/>
    <n v="1.2571428571428571"/>
  </r>
  <r>
    <x v="29"/>
    <x v="2"/>
    <n v="1"/>
    <d v="2022-09-05T09:52:34"/>
    <s v="20:49"/>
    <x v="10"/>
    <s v="Joris Tielen, Delphy"/>
    <m/>
    <x v="140"/>
    <n v="0"/>
    <s v="NO"/>
    <n v="70"/>
    <s v="NO"/>
    <n v="0"/>
    <s v="NO"/>
    <n v="0"/>
    <s v="NO"/>
    <n v="0"/>
    <s v="NO"/>
    <n v="0"/>
    <s v="NO"/>
    <n v="0"/>
    <s v="No"/>
    <x v="1"/>
    <n v="5"/>
    <s v="other environmental label"/>
    <s v="Global Gap, HZPC keurmerken"/>
    <s v="None"/>
    <s v="Never"/>
    <s v="Clay"/>
    <s v="30 - 60 cm"/>
    <s v=""/>
    <s v=""/>
    <x v="1"/>
    <x v="0"/>
    <x v="3"/>
    <x v="0"/>
    <x v="4"/>
    <x v="1"/>
    <x v="0"/>
    <x v="2"/>
    <x v="1"/>
    <x v="3"/>
    <x v="3"/>
    <x v="3"/>
    <x v="0"/>
    <x v="6"/>
    <x v="1"/>
    <x v="1"/>
    <x v="2"/>
    <x v="4"/>
    <x v="3"/>
    <x v="3"/>
    <x v="2"/>
    <x v="1"/>
    <x v="1"/>
    <x v="0"/>
    <x v="1"/>
    <x v="0"/>
    <x v="2"/>
    <x v="1"/>
    <x v="0"/>
    <x v="4"/>
    <x v="2"/>
    <x v="3"/>
    <x v="3"/>
    <x v="2"/>
    <x v="2"/>
    <x v="1"/>
    <x v="1"/>
    <x v="4"/>
    <m/>
    <m/>
    <m/>
    <m/>
    <m/>
    <m/>
    <m/>
    <m/>
    <m/>
    <m/>
    <s v="Not really true"/>
    <s v="Not really true"/>
    <x v="4"/>
    <x v="4"/>
    <x v="3"/>
    <x v="3"/>
    <x v="3"/>
    <x v="3"/>
    <x v="2"/>
    <x v="1"/>
    <x v="0"/>
    <x v="1"/>
    <x v="1"/>
    <x v="0"/>
    <x v="3"/>
    <x v="1"/>
    <x v="2"/>
    <x v="5"/>
    <x v="2"/>
    <x v="0"/>
    <x v="2"/>
    <x v="0"/>
    <x v="0"/>
    <x v="1"/>
    <x v="2"/>
    <x v="4"/>
    <x v="2"/>
    <x v="0"/>
    <x v="3"/>
    <x v="1"/>
    <x v="2"/>
    <x v="0"/>
    <n v="40.399999999999991"/>
    <n v="0.50499999999999989"/>
    <n v="14.6"/>
    <n v="17.600000000000001"/>
    <n v="9"/>
    <n v="0.22500000000000001"/>
    <n v="10.571428571428571"/>
    <n v="7.9047619047619051"/>
    <n v="10.571428571428571"/>
    <n v="0"/>
    <n v="1.9523809523809523"/>
    <n v="1.9523809523809523"/>
    <n v="5.9523809523809526"/>
    <n v="0"/>
    <n v="0"/>
    <n v="5.9523809523809526"/>
    <n v="2.6666666666666665"/>
    <n v="0"/>
    <n v="2.6666666666666665"/>
    <n v="0"/>
    <n v="0"/>
    <n v="0"/>
    <m/>
    <n v="2.6666666666666665"/>
  </r>
  <r>
    <x v="30"/>
    <x v="2"/>
    <n v="1"/>
    <d v="2022-09-05T10:54:10"/>
    <s v="01:01:29"/>
    <x v="10"/>
    <s v="Joris Tielen, Delphy"/>
    <m/>
    <x v="141"/>
    <n v="0"/>
    <s v="NO"/>
    <n v="170"/>
    <s v="NO"/>
    <n v="0"/>
    <s v="NO"/>
    <n v="0"/>
    <s v="NO"/>
    <n v="0"/>
    <s v="NO"/>
    <n v="0"/>
    <s v="NO"/>
    <n v="0"/>
    <s v="No"/>
    <x v="1"/>
    <n v="17"/>
    <s v="other quality label"/>
    <s v="VVAK"/>
    <s v="None"/>
    <s v="Never"/>
    <s v="Clay + Sand"/>
    <s v="30 - 60 cm"/>
    <s v=""/>
    <s v=""/>
    <x v="0"/>
    <x v="2"/>
    <x v="1"/>
    <x v="3"/>
    <x v="1"/>
    <x v="2"/>
    <x v="1"/>
    <x v="3"/>
    <x v="0"/>
    <x v="5"/>
    <x v="5"/>
    <x v="4"/>
    <x v="0"/>
    <x v="6"/>
    <x v="0"/>
    <x v="0"/>
    <x v="2"/>
    <x v="4"/>
    <x v="3"/>
    <x v="3"/>
    <x v="2"/>
    <x v="2"/>
    <x v="0"/>
    <x v="0"/>
    <x v="0"/>
    <x v="0"/>
    <x v="2"/>
    <x v="2"/>
    <x v="2"/>
    <x v="0"/>
    <x v="2"/>
    <x v="5"/>
    <x v="3"/>
    <x v="4"/>
    <x v="3"/>
    <x v="4"/>
    <x v="5"/>
    <x v="4"/>
    <m/>
    <m/>
    <m/>
    <m/>
    <m/>
    <m/>
    <m/>
    <m/>
    <m/>
    <m/>
    <s v="Intermediate"/>
    <s v="Not at all true"/>
    <x v="4"/>
    <x v="4"/>
    <x v="3"/>
    <x v="1"/>
    <x v="3"/>
    <x v="4"/>
    <x v="2"/>
    <x v="1"/>
    <x v="2"/>
    <x v="1"/>
    <x v="1"/>
    <x v="0"/>
    <x v="3"/>
    <x v="3"/>
    <x v="2"/>
    <x v="5"/>
    <x v="5"/>
    <x v="0"/>
    <x v="2"/>
    <x v="2"/>
    <x v="0"/>
    <x v="2"/>
    <x v="2"/>
    <x v="4"/>
    <x v="2"/>
    <x v="0"/>
    <x v="3"/>
    <x v="1"/>
    <x v="0"/>
    <x v="0"/>
    <n v="31.4"/>
    <n v="0.39249999999999996"/>
    <n v="12"/>
    <n v="13.333333333333334"/>
    <n v="8"/>
    <n v="0.2"/>
    <n v="0"/>
    <n v="0"/>
    <n v="0"/>
    <n v="0"/>
    <n v="0"/>
    <n v="0"/>
    <n v="0"/>
    <n v="0"/>
    <n v="0"/>
    <n v="0"/>
    <n v="0"/>
    <n v="0"/>
    <n v="0"/>
    <n v="0"/>
    <n v="0"/>
    <n v="0"/>
    <m/>
    <n v="0"/>
  </r>
  <r>
    <x v="31"/>
    <x v="2"/>
    <n v="1"/>
    <m/>
    <m/>
    <x v="8"/>
    <m/>
    <m/>
    <x v="142"/>
    <n v="0"/>
    <m/>
    <n v="184.43"/>
    <s v="NO"/>
    <n v="70.27"/>
    <s v="NO"/>
    <n v="0"/>
    <m/>
    <n v="0"/>
    <m/>
    <n v="0"/>
    <m/>
    <n v="0"/>
    <m/>
    <x v="1"/>
    <n v="30"/>
    <s v="other quality label"/>
    <s v="Sirkkalehti-merkki"/>
    <s v="Yes, in IPM"/>
    <s v="Sometimes"/>
    <s v="Sandy loam"/>
    <s v="30 - 60 cm"/>
    <n v="2"/>
    <n v="1"/>
    <x v="0"/>
    <x v="1"/>
    <x v="1"/>
    <x v="1"/>
    <x v="4"/>
    <x v="1"/>
    <x v="2"/>
    <x v="0"/>
    <x v="1"/>
    <x v="1"/>
    <x v="1"/>
    <x v="1"/>
    <x v="0"/>
    <x v="6"/>
    <x v="1"/>
    <x v="1"/>
    <x v="6"/>
    <x v="0"/>
    <x v="0"/>
    <x v="1"/>
    <x v="5"/>
    <x v="0"/>
    <x v="0"/>
    <x v="1"/>
    <x v="1"/>
    <x v="2"/>
    <x v="0"/>
    <x v="2"/>
    <x v="0"/>
    <x v="2"/>
    <x v="0"/>
    <x v="1"/>
    <x v="5"/>
    <x v="1"/>
    <x v="2"/>
    <x v="1"/>
    <x v="4"/>
    <x v="4"/>
    <m/>
    <m/>
    <m/>
    <m/>
    <m/>
    <m/>
    <m/>
    <m/>
    <m/>
    <m/>
    <s v="Not at all true"/>
    <s v="Not at all true"/>
    <x v="4"/>
    <x v="4"/>
    <x v="0"/>
    <x v="0"/>
    <x v="4"/>
    <x v="3"/>
    <x v="1"/>
    <x v="3"/>
    <x v="1"/>
    <x v="1"/>
    <x v="1"/>
    <x v="3"/>
    <x v="1"/>
    <x v="1"/>
    <x v="0"/>
    <x v="0"/>
    <x v="0"/>
    <x v="4"/>
    <x v="0"/>
    <x v="1"/>
    <x v="3"/>
    <x v="2"/>
    <x v="0"/>
    <x v="4"/>
    <x v="2"/>
    <x v="0"/>
    <x v="3"/>
    <x v="1"/>
    <x v="1"/>
    <x v="0"/>
    <n v="57.500000000000007"/>
    <n v="0.71875000000000011"/>
    <n v="22.333333333333332"/>
    <n v="30.666666666666664"/>
    <n v="14.333333333333334"/>
    <n v="0.35833333333333334"/>
    <n v="0.81553398058252424"/>
    <n v="0.81553398058252424"/>
    <n v="0.81553398058252424"/>
    <n v="0"/>
    <n v="0"/>
    <n v="0"/>
    <n v="0"/>
    <n v="0"/>
    <n v="0.81553398058252424"/>
    <n v="0.81553398058252424"/>
    <n v="0"/>
    <n v="0"/>
    <n v="0"/>
    <n v="0"/>
    <n v="0"/>
    <n v="0"/>
    <m/>
    <n v="0"/>
  </r>
  <r>
    <x v="32"/>
    <x v="2"/>
    <n v="1"/>
    <m/>
    <m/>
    <x v="8"/>
    <m/>
    <m/>
    <x v="143"/>
    <n v="0"/>
    <s v="NO"/>
    <n v="54"/>
    <s v="NO"/>
    <n v="2"/>
    <s v="NO"/>
    <n v="0"/>
    <s v="NO"/>
    <n v="0"/>
    <s v="NO"/>
    <n v="10"/>
    <s v="NO"/>
    <n v="0"/>
    <s v="No"/>
    <x v="1"/>
    <n v="15"/>
    <s v="other quality label"/>
    <s v="Sirkkalehti-merkki"/>
    <s v="Yes, in IPM"/>
    <s v="Never"/>
    <s v="Sandy loam + Sandy clay"/>
    <s v="30 - 60 cm"/>
    <n v="10"/>
    <n v="10"/>
    <x v="0"/>
    <x v="1"/>
    <x v="3"/>
    <x v="0"/>
    <x v="0"/>
    <x v="0"/>
    <x v="0"/>
    <x v="0"/>
    <x v="0"/>
    <x v="1"/>
    <x v="1"/>
    <x v="1"/>
    <x v="0"/>
    <x v="6"/>
    <x v="1"/>
    <x v="1"/>
    <x v="4"/>
    <x v="0"/>
    <x v="0"/>
    <x v="1"/>
    <x v="3"/>
    <x v="2"/>
    <x v="0"/>
    <x v="1"/>
    <x v="1"/>
    <x v="2"/>
    <x v="0"/>
    <x v="1"/>
    <x v="2"/>
    <x v="1"/>
    <x v="0"/>
    <x v="0"/>
    <x v="0"/>
    <x v="4"/>
    <x v="3"/>
    <x v="3"/>
    <x v="1"/>
    <x v="2"/>
    <m/>
    <m/>
    <m/>
    <m/>
    <m/>
    <m/>
    <m/>
    <m/>
    <m/>
    <m/>
    <s v="Fully true"/>
    <s v="Not at all true"/>
    <x v="4"/>
    <x v="4"/>
    <x v="2"/>
    <x v="4"/>
    <x v="1"/>
    <x v="1"/>
    <x v="1"/>
    <x v="1"/>
    <x v="3"/>
    <x v="1"/>
    <x v="1"/>
    <x v="0"/>
    <x v="1"/>
    <x v="3"/>
    <x v="6"/>
    <x v="6"/>
    <x v="6"/>
    <x v="6"/>
    <x v="5"/>
    <x v="5"/>
    <x v="6"/>
    <x v="6"/>
    <x v="6"/>
    <x v="4"/>
    <x v="6"/>
    <x v="5"/>
    <x v="6"/>
    <x v="6"/>
    <x v="6"/>
    <x v="0"/>
    <n v="37"/>
    <n v="0.46250000000000002"/>
    <n v="4"/>
    <n v="16"/>
    <n v="0"/>
    <n v="0"/>
    <m/>
    <m/>
    <m/>
    <m/>
    <m/>
    <n v="0"/>
    <m/>
    <m/>
    <m/>
    <m/>
    <m/>
    <m/>
    <m/>
    <m/>
    <m/>
    <m/>
    <m/>
    <m/>
  </r>
  <r>
    <x v="33"/>
    <x v="2"/>
    <n v="1"/>
    <m/>
    <m/>
    <x v="8"/>
    <m/>
    <m/>
    <x v="144"/>
    <n v="0"/>
    <s v="NO"/>
    <n v="54"/>
    <s v="NO"/>
    <n v="2"/>
    <s v="NO"/>
    <n v="0"/>
    <s v="NO"/>
    <n v="0"/>
    <s v="NO"/>
    <n v="10"/>
    <s v="NO"/>
    <n v="0"/>
    <s v="No"/>
    <x v="1"/>
    <n v="15"/>
    <s v="other quality label"/>
    <s v="Sirkkalehti-merkki"/>
    <s v="Yes, in IPM"/>
    <s v="Never"/>
    <s v="Sandy loam + Sandy clay"/>
    <s v="30 - 60 cm"/>
    <n v="10"/>
    <n v="10"/>
    <x v="0"/>
    <x v="1"/>
    <x v="3"/>
    <x v="0"/>
    <x v="0"/>
    <x v="0"/>
    <x v="0"/>
    <x v="0"/>
    <x v="0"/>
    <x v="1"/>
    <x v="1"/>
    <x v="1"/>
    <x v="0"/>
    <x v="6"/>
    <x v="1"/>
    <x v="1"/>
    <x v="4"/>
    <x v="0"/>
    <x v="0"/>
    <x v="1"/>
    <x v="3"/>
    <x v="2"/>
    <x v="0"/>
    <x v="1"/>
    <x v="1"/>
    <x v="2"/>
    <x v="0"/>
    <x v="1"/>
    <x v="2"/>
    <x v="1"/>
    <x v="0"/>
    <x v="0"/>
    <x v="0"/>
    <x v="4"/>
    <x v="3"/>
    <x v="3"/>
    <x v="0"/>
    <x v="2"/>
    <m/>
    <m/>
    <m/>
    <m/>
    <m/>
    <m/>
    <m/>
    <m/>
    <m/>
    <m/>
    <s v="Fully true"/>
    <s v="Not at all true"/>
    <x v="4"/>
    <x v="4"/>
    <x v="2"/>
    <x v="4"/>
    <x v="1"/>
    <x v="1"/>
    <x v="1"/>
    <x v="1"/>
    <x v="3"/>
    <x v="1"/>
    <x v="1"/>
    <x v="0"/>
    <x v="1"/>
    <x v="3"/>
    <x v="3"/>
    <x v="0"/>
    <x v="1"/>
    <x v="0"/>
    <x v="2"/>
    <x v="2"/>
    <x v="4"/>
    <x v="0"/>
    <x v="3"/>
    <x v="4"/>
    <x v="1"/>
    <x v="0"/>
    <x v="0"/>
    <x v="1"/>
    <x v="0"/>
    <x v="0"/>
    <n v="58.5"/>
    <n v="0.73124999999999996"/>
    <n v="21.5"/>
    <n v="31.5"/>
    <n v="13.5"/>
    <n v="0.33750000000000002"/>
    <n v="0.76595744680851063"/>
    <n v="0.76595744680851063"/>
    <n v="0.76595744680851063"/>
    <n v="0"/>
    <n v="0.76595744680851063"/>
    <n v="0.76595744680851063"/>
    <n v="0"/>
    <n v="0"/>
    <n v="0"/>
    <n v="0"/>
    <n v="0"/>
    <n v="0"/>
    <n v="0"/>
    <n v="0"/>
    <n v="0"/>
    <n v="0"/>
    <m/>
    <n v="0"/>
  </r>
  <r>
    <x v="34"/>
    <x v="2"/>
    <n v="1"/>
    <m/>
    <m/>
    <x v="8"/>
    <m/>
    <m/>
    <x v="145"/>
    <n v="0"/>
    <s v="NO"/>
    <n v="24"/>
    <s v="NO"/>
    <n v="25"/>
    <s v="NO"/>
    <n v="0.22"/>
    <s v="NO"/>
    <n v="0"/>
    <s v="NO"/>
    <n v="0"/>
    <s v="NO"/>
    <n v="0"/>
    <s v="No"/>
    <x v="1"/>
    <n v="28"/>
    <s v="other quality label"/>
    <s v="Sirkkalehti-merkki"/>
    <s v="Yes, in IPM"/>
    <s v="Sometimes"/>
    <s v="Sandy loam + Silt"/>
    <s v="30 - 60 cm"/>
    <n v="10"/>
    <n v="10"/>
    <x v="1"/>
    <x v="1"/>
    <x v="2"/>
    <x v="1"/>
    <x v="0"/>
    <x v="1"/>
    <x v="3"/>
    <x v="2"/>
    <x v="0"/>
    <x v="1"/>
    <x v="1"/>
    <x v="1"/>
    <x v="0"/>
    <x v="6"/>
    <x v="1"/>
    <x v="1"/>
    <x v="6"/>
    <x v="3"/>
    <x v="2"/>
    <x v="4"/>
    <x v="0"/>
    <x v="2"/>
    <x v="0"/>
    <x v="1"/>
    <x v="1"/>
    <x v="0"/>
    <x v="1"/>
    <x v="2"/>
    <x v="2"/>
    <x v="1"/>
    <x v="0"/>
    <x v="1"/>
    <x v="0"/>
    <x v="3"/>
    <x v="3"/>
    <x v="2"/>
    <x v="0"/>
    <x v="1"/>
    <m/>
    <m/>
    <m/>
    <m/>
    <m/>
    <m/>
    <m/>
    <m/>
    <m/>
    <m/>
    <s v="Not really true"/>
    <s v="Not at all true"/>
    <x v="4"/>
    <x v="4"/>
    <x v="0"/>
    <x v="0"/>
    <x v="1"/>
    <x v="3"/>
    <x v="2"/>
    <x v="1"/>
    <x v="1"/>
    <x v="1"/>
    <x v="3"/>
    <x v="0"/>
    <x v="0"/>
    <x v="0"/>
    <x v="0"/>
    <x v="0"/>
    <x v="0"/>
    <x v="0"/>
    <x v="2"/>
    <x v="2"/>
    <x v="0"/>
    <x v="0"/>
    <x v="2"/>
    <x v="4"/>
    <x v="2"/>
    <x v="2"/>
    <x v="0"/>
    <x v="0"/>
    <x v="0"/>
    <x v="0"/>
    <n v="37.333333333333336"/>
    <n v="0.46666666666666667"/>
    <n v="9.3333333333333321"/>
    <n v="15.666666666666668"/>
    <n v="7"/>
    <n v="0.17499999999999999"/>
    <n v="6.282051282051281"/>
    <n v="5.1282051282051277"/>
    <n v="4.4230769230769234"/>
    <n v="0"/>
    <n v="0.96153846153846156"/>
    <n v="0.96153846153846156"/>
    <n v="0"/>
    <n v="1.1538461538461537"/>
    <n v="2.3076923076923075"/>
    <n v="3.4615384615384612"/>
    <n v="0"/>
    <n v="1.858974358974359"/>
    <n v="1.858974358974359"/>
    <n v="0"/>
    <n v="0"/>
    <n v="0"/>
    <m/>
    <n v="1.858974358974359"/>
  </r>
  <r>
    <x v="35"/>
    <x v="2"/>
    <n v="1"/>
    <m/>
    <m/>
    <x v="6"/>
    <m/>
    <m/>
    <x v="146"/>
    <n v="0"/>
    <n v="0"/>
    <n v="0"/>
    <n v="0"/>
    <n v="0"/>
    <s v="yes"/>
    <n v="2.5"/>
    <s v="NO"/>
    <n v="0"/>
    <n v="0"/>
    <n v="0"/>
    <n v="0"/>
    <n v="0"/>
    <n v="0"/>
    <x v="1"/>
    <n v="22"/>
    <s v="organic farming + other quality label"/>
    <s v="Global GAP"/>
    <s v="Yes, in IPM + Yes, in Organic"/>
    <s v="Sometimes"/>
    <m/>
    <m/>
    <m/>
    <m/>
    <x v="1"/>
    <x v="2"/>
    <x v="0"/>
    <x v="0"/>
    <x v="3"/>
    <x v="4"/>
    <x v="3"/>
    <x v="2"/>
    <x v="1"/>
    <x v="0"/>
    <x v="0"/>
    <x v="0"/>
    <x v="0"/>
    <x v="6"/>
    <x v="1"/>
    <x v="1"/>
    <x v="6"/>
    <x v="0"/>
    <x v="1"/>
    <x v="0"/>
    <x v="0"/>
    <x v="2"/>
    <x v="0"/>
    <x v="3"/>
    <x v="1"/>
    <x v="4"/>
    <x v="3"/>
    <x v="5"/>
    <x v="2"/>
    <x v="1"/>
    <x v="0"/>
    <x v="4"/>
    <x v="3"/>
    <x v="1"/>
    <x v="2"/>
    <x v="3"/>
    <x v="2"/>
    <x v="0"/>
    <m/>
    <m/>
    <m/>
    <m/>
    <m/>
    <m/>
    <m/>
    <m/>
    <m/>
    <m/>
    <s v="Not really true"/>
    <s v="Not really true"/>
    <x v="4"/>
    <x v="4"/>
    <x v="4"/>
    <x v="5"/>
    <x v="6"/>
    <x v="2"/>
    <x v="4"/>
    <x v="0"/>
    <x v="2"/>
    <x v="0"/>
    <x v="0"/>
    <x v="0"/>
    <x v="0"/>
    <x v="3"/>
    <x v="4"/>
    <x v="1"/>
    <x v="1"/>
    <x v="2"/>
    <x v="2"/>
    <x v="2"/>
    <x v="1"/>
    <x v="0"/>
    <x v="0"/>
    <x v="4"/>
    <x v="0"/>
    <x v="2"/>
    <x v="0"/>
    <x v="0"/>
    <x v="0"/>
    <x v="1"/>
    <n v="29"/>
    <n v="0.36249999999999999"/>
    <n v="12"/>
    <n v="11"/>
    <n v="9"/>
    <n v="0.22500000000000001"/>
    <n v="0"/>
    <n v="0"/>
    <n v="0"/>
    <n v="0"/>
    <n v="0"/>
    <n v="0"/>
    <n v="0"/>
    <n v="0"/>
    <n v="0"/>
    <n v="0"/>
    <n v="0"/>
    <n v="0"/>
    <n v="0"/>
    <n v="0"/>
    <n v="0"/>
    <n v="0"/>
    <m/>
    <n v="0"/>
  </r>
  <r>
    <x v="36"/>
    <x v="2"/>
    <n v="1"/>
    <m/>
    <m/>
    <x v="6"/>
    <m/>
    <m/>
    <x v="147"/>
    <n v="0"/>
    <s v="NO"/>
    <n v="16"/>
    <s v="NO"/>
    <n v="3"/>
    <s v="NO"/>
    <n v="0.1"/>
    <s v="NO"/>
    <n v="0"/>
    <s v="NO"/>
    <n v="0"/>
    <s v="NO"/>
    <n v="0"/>
    <s v="No"/>
    <x v="0"/>
    <n v="35"/>
    <s v="other quality label + other environmental label"/>
    <s v="Global Gap"/>
    <s v="Yes, in IPM"/>
    <s v="Always"/>
    <s v="Sandy loam"/>
    <s v="60 - 90 cm"/>
    <m/>
    <m/>
    <x v="1"/>
    <x v="5"/>
    <x v="3"/>
    <x v="1"/>
    <x v="3"/>
    <x v="4"/>
    <x v="4"/>
    <x v="4"/>
    <x v="0"/>
    <x v="2"/>
    <x v="2"/>
    <x v="2"/>
    <x v="0"/>
    <x v="6"/>
    <x v="0"/>
    <x v="0"/>
    <x v="6"/>
    <x v="1"/>
    <x v="2"/>
    <x v="4"/>
    <x v="0"/>
    <x v="1"/>
    <x v="0"/>
    <x v="1"/>
    <x v="0"/>
    <x v="0"/>
    <x v="1"/>
    <x v="2"/>
    <x v="0"/>
    <x v="2"/>
    <x v="0"/>
    <x v="0"/>
    <x v="4"/>
    <x v="6"/>
    <x v="3"/>
    <x v="2"/>
    <x v="0"/>
    <x v="5"/>
    <m/>
    <m/>
    <m/>
    <m/>
    <m/>
    <m/>
    <m/>
    <m/>
    <m/>
    <m/>
    <s v="Intermediate"/>
    <s v="Intermediate"/>
    <x v="4"/>
    <x v="4"/>
    <x v="3"/>
    <x v="4"/>
    <x v="5"/>
    <x v="1"/>
    <x v="0"/>
    <x v="1"/>
    <x v="0"/>
    <x v="1"/>
    <x v="3"/>
    <x v="0"/>
    <x v="0"/>
    <x v="2"/>
    <x v="3"/>
    <x v="1"/>
    <x v="1"/>
    <x v="0"/>
    <x v="0"/>
    <x v="0"/>
    <x v="4"/>
    <x v="1"/>
    <x v="0"/>
    <x v="4"/>
    <x v="2"/>
    <x v="2"/>
    <x v="3"/>
    <x v="0"/>
    <x v="0"/>
    <x v="0"/>
    <n v="42"/>
    <n v="0.52500000000000002"/>
    <n v="12"/>
    <n v="20.166666666666668"/>
    <n v="11"/>
    <n v="0.27500000000000002"/>
    <n v="0.72812500000000002"/>
    <n v="0.51979166666666665"/>
    <n v="0.62395833333333328"/>
    <n v="0.10312500000000001"/>
    <n v="0.10416666666666667"/>
    <n v="0.20729166666666668"/>
    <n v="0.10416666666666667"/>
    <n v="0.10416666666666667"/>
    <n v="0.10416666666666667"/>
    <n v="0.3125"/>
    <n v="0.10416666666666667"/>
    <n v="0.10416666666666667"/>
    <n v="0.20833333333333334"/>
    <n v="0"/>
    <n v="0"/>
    <n v="0"/>
    <m/>
    <n v="0.20833333333333334"/>
  </r>
  <r>
    <x v="37"/>
    <x v="2"/>
    <n v="1"/>
    <m/>
    <m/>
    <x v="6"/>
    <m/>
    <m/>
    <x v="148"/>
    <n v="0"/>
    <m/>
    <n v="39"/>
    <s v="NO"/>
    <n v="8"/>
    <s v="NO"/>
    <n v="0"/>
    <s v="NO"/>
    <n v="3.5"/>
    <s v="NO"/>
    <n v="0"/>
    <m/>
    <n v="0"/>
    <m/>
    <x v="1"/>
    <n v="5"/>
    <s v="other quality label"/>
    <s v="GlobalGap"/>
    <s v="Yes, in IPM"/>
    <s v="Sometimes"/>
    <s v="Sandy loam"/>
    <s v="60 - 90 cm"/>
    <m/>
    <m/>
    <x v="3"/>
    <x v="5"/>
    <x v="5"/>
    <x v="4"/>
    <x v="5"/>
    <x v="5"/>
    <x v="5"/>
    <x v="1"/>
    <x v="2"/>
    <x v="2"/>
    <x v="2"/>
    <x v="2"/>
    <x v="0"/>
    <x v="6"/>
    <x v="2"/>
    <x v="2"/>
    <x v="2"/>
    <x v="5"/>
    <x v="5"/>
    <x v="5"/>
    <x v="4"/>
    <x v="1"/>
    <x v="1"/>
    <x v="1"/>
    <x v="1"/>
    <x v="1"/>
    <x v="1"/>
    <x v="1"/>
    <x v="0"/>
    <x v="2"/>
    <x v="2"/>
    <x v="0"/>
    <x v="1"/>
    <x v="4"/>
    <x v="3"/>
    <x v="2"/>
    <x v="3"/>
    <x v="5"/>
    <m/>
    <m/>
    <m/>
    <m/>
    <m/>
    <m/>
    <m/>
    <m/>
    <m/>
    <m/>
    <s v="Fully true"/>
    <s v="Not at all true"/>
    <x v="4"/>
    <x v="4"/>
    <x v="1"/>
    <x v="0"/>
    <x v="6"/>
    <x v="5"/>
    <x v="3"/>
    <x v="0"/>
    <x v="0"/>
    <x v="1"/>
    <x v="1"/>
    <x v="0"/>
    <x v="4"/>
    <x v="4"/>
    <x v="0"/>
    <x v="0"/>
    <x v="0"/>
    <x v="1"/>
    <x v="2"/>
    <x v="2"/>
    <x v="0"/>
    <x v="1"/>
    <x v="2"/>
    <x v="4"/>
    <x v="1"/>
    <x v="2"/>
    <x v="3"/>
    <x v="1"/>
    <x v="0"/>
    <x v="0"/>
    <n v="28.333333333333332"/>
    <n v="0.35416666666666663"/>
    <n v="13.333333333333334"/>
    <n v="10.833333333333334"/>
    <n v="9.3333333333333321"/>
    <n v="0.23333333333333331"/>
    <n v="3.98"/>
    <n v="2.98"/>
    <n v="3.48"/>
    <n v="0.48000000000000004"/>
    <n v="0.5"/>
    <n v="0.98"/>
    <n v="0.5"/>
    <n v="0.5"/>
    <n v="0.5"/>
    <n v="1.5"/>
    <n v="0.5"/>
    <n v="0.5"/>
    <n v="1"/>
    <n v="0"/>
    <n v="0.5"/>
    <n v="0"/>
    <m/>
    <n v="1.5"/>
  </r>
  <r>
    <x v="38"/>
    <x v="2"/>
    <n v="1"/>
    <m/>
    <m/>
    <x v="6"/>
    <m/>
    <m/>
    <x v="149"/>
    <n v="0"/>
    <m/>
    <n v="0"/>
    <m/>
    <n v="12.5"/>
    <s v="NO"/>
    <n v="4"/>
    <s v="NO"/>
    <n v="0"/>
    <m/>
    <n v="0"/>
    <m/>
    <n v="0"/>
    <m/>
    <x v="1"/>
    <n v="35"/>
    <s v="other quality label"/>
    <s v="GlobalGap"/>
    <s v="Yes, in IPM"/>
    <s v="Sometimes"/>
    <s v="Sandy loam"/>
    <s v="60 - 90 cm"/>
    <n v="1"/>
    <n v="0"/>
    <x v="1"/>
    <x v="0"/>
    <x v="0"/>
    <x v="0"/>
    <x v="4"/>
    <x v="1"/>
    <x v="2"/>
    <x v="0"/>
    <x v="0"/>
    <x v="0"/>
    <x v="0"/>
    <x v="2"/>
    <x v="0"/>
    <x v="6"/>
    <x v="2"/>
    <x v="2"/>
    <x v="2"/>
    <x v="1"/>
    <x v="5"/>
    <x v="5"/>
    <x v="4"/>
    <x v="1"/>
    <x v="0"/>
    <x v="0"/>
    <x v="0"/>
    <x v="4"/>
    <x v="1"/>
    <x v="2"/>
    <x v="0"/>
    <x v="0"/>
    <x v="2"/>
    <x v="0"/>
    <x v="0"/>
    <x v="6"/>
    <x v="6"/>
    <x v="3"/>
    <x v="4"/>
    <x v="5"/>
    <m/>
    <m/>
    <m/>
    <m/>
    <m/>
    <m/>
    <m/>
    <m/>
    <m/>
    <m/>
    <s v="Not really true"/>
    <s v="Not really true"/>
    <x v="4"/>
    <x v="4"/>
    <x v="0"/>
    <x v="3"/>
    <x v="3"/>
    <x v="5"/>
    <x v="5"/>
    <x v="5"/>
    <x v="5"/>
    <x v="4"/>
    <x v="5"/>
    <x v="5"/>
    <x v="4"/>
    <x v="4"/>
    <x v="3"/>
    <x v="1"/>
    <x v="3"/>
    <x v="1"/>
    <x v="0"/>
    <x v="2"/>
    <x v="0"/>
    <x v="2"/>
    <x v="2"/>
    <x v="4"/>
    <x v="2"/>
    <x v="0"/>
    <x v="3"/>
    <x v="1"/>
    <x v="0"/>
    <x v="0"/>
    <n v="15.666666666666666"/>
    <n v="0.19583333333333333"/>
    <n v="8.6666666666666679"/>
    <n v="8.6666666666666661"/>
    <n v="6.6666666666666661"/>
    <n v="0.16666666666666666"/>
    <n v="0"/>
    <n v="0"/>
    <n v="0"/>
    <n v="0"/>
    <n v="0"/>
    <n v="0"/>
    <n v="0"/>
    <n v="0"/>
    <n v="0"/>
    <n v="0"/>
    <n v="0"/>
    <n v="0"/>
    <n v="0"/>
    <n v="0"/>
    <n v="0"/>
    <n v="0"/>
    <m/>
    <n v="0"/>
  </r>
  <r>
    <x v="39"/>
    <x v="2"/>
    <n v="1"/>
    <m/>
    <m/>
    <x v="6"/>
    <m/>
    <m/>
    <x v="150"/>
    <m/>
    <s v="NO"/>
    <n v="3"/>
    <s v="NO"/>
    <n v="24"/>
    <s v="NO"/>
    <m/>
    <s v="NO"/>
    <m/>
    <s v="NO"/>
    <m/>
    <s v="NO"/>
    <m/>
    <s v="No"/>
    <x v="1"/>
    <n v="30"/>
    <s v="other quality label"/>
    <s v="GlobalGap"/>
    <s v="Yes, in IPM"/>
    <s v="Never"/>
    <s v="Sandy loam"/>
    <s v="60 - 90 cm"/>
    <m/>
    <m/>
    <x v="0"/>
    <x v="5"/>
    <x v="5"/>
    <x v="4"/>
    <x v="5"/>
    <x v="5"/>
    <x v="5"/>
    <x v="1"/>
    <x v="2"/>
    <x v="2"/>
    <x v="2"/>
    <x v="2"/>
    <x v="0"/>
    <x v="6"/>
    <x v="2"/>
    <x v="2"/>
    <x v="2"/>
    <x v="5"/>
    <x v="5"/>
    <x v="5"/>
    <x v="4"/>
    <x v="1"/>
    <x v="0"/>
    <x v="0"/>
    <x v="1"/>
    <x v="5"/>
    <x v="3"/>
    <x v="2"/>
    <x v="0"/>
    <x v="4"/>
    <x v="0"/>
    <x v="0"/>
    <x v="4"/>
    <x v="6"/>
    <x v="6"/>
    <x v="3"/>
    <x v="3"/>
    <x v="5"/>
    <m/>
    <m/>
    <m/>
    <m/>
    <m/>
    <m/>
    <m/>
    <m/>
    <m/>
    <m/>
    <s v="Not really true"/>
    <s v="Not at all true"/>
    <x v="4"/>
    <x v="4"/>
    <x v="3"/>
    <x v="4"/>
    <x v="4"/>
    <x v="4"/>
    <x v="3"/>
    <x v="1"/>
    <x v="2"/>
    <x v="0"/>
    <x v="4"/>
    <x v="0"/>
    <x v="3"/>
    <x v="3"/>
    <x v="4"/>
    <x v="3"/>
    <x v="3"/>
    <x v="1"/>
    <x v="0"/>
    <x v="0"/>
    <x v="2"/>
    <x v="2"/>
    <x v="1"/>
    <x v="4"/>
    <x v="2"/>
    <x v="2"/>
    <x v="3"/>
    <x v="0"/>
    <x v="0"/>
    <x v="0"/>
    <n v="31.666666666666664"/>
    <n v="0.39583333333333331"/>
    <n v="9.6666666666666661"/>
    <n v="12.833333333333334"/>
    <n v="5.666666666666667"/>
    <n v="0.14166666666666666"/>
    <n v="9.375"/>
    <n v="9.375"/>
    <n v="7.5"/>
    <n v="0.9375"/>
    <n v="0.9375"/>
    <n v="1.875"/>
    <n v="0"/>
    <n v="0"/>
    <n v="5.625"/>
    <n v="5.625"/>
    <n v="0"/>
    <n v="1.875"/>
    <n v="1.875"/>
    <n v="0"/>
    <n v="0"/>
    <n v="0"/>
    <m/>
    <n v="1.875"/>
  </r>
  <r>
    <x v="12"/>
    <x v="2"/>
    <n v="1"/>
    <m/>
    <m/>
    <x v="1"/>
    <m/>
    <m/>
    <x v="151"/>
    <n v="0"/>
    <m/>
    <n v="0"/>
    <m/>
    <n v="5"/>
    <m/>
    <n v="0"/>
    <m/>
    <n v="0"/>
    <m/>
    <n v="0"/>
    <m/>
    <s v="1,5"/>
    <m/>
    <x v="1"/>
    <n v="11"/>
    <m/>
    <m/>
    <s v="Yes, in IPM"/>
    <s v="Never"/>
    <s v="Clay"/>
    <s v="&lt; 30 cm"/>
    <n v="0"/>
    <n v="0"/>
    <x v="0"/>
    <x v="0"/>
    <x v="3"/>
    <x v="0"/>
    <x v="1"/>
    <x v="0"/>
    <x v="0"/>
    <x v="0"/>
    <x v="1"/>
    <x v="1"/>
    <x v="1"/>
    <x v="1"/>
    <x v="0"/>
    <x v="6"/>
    <x v="1"/>
    <x v="1"/>
    <x v="3"/>
    <x v="0"/>
    <x v="1"/>
    <x v="1"/>
    <x v="1"/>
    <x v="1"/>
    <x v="0"/>
    <x v="1"/>
    <x v="1"/>
    <x v="0"/>
    <x v="0"/>
    <x v="1"/>
    <x v="0"/>
    <x v="1"/>
    <x v="0"/>
    <x v="1"/>
    <x v="0"/>
    <x v="2"/>
    <x v="1"/>
    <x v="1"/>
    <x v="1"/>
    <x v="4"/>
    <m/>
    <m/>
    <m/>
    <m/>
    <m/>
    <m/>
    <m/>
    <m/>
    <m/>
    <m/>
    <s v="Fully true"/>
    <s v="Not at all true"/>
    <x v="4"/>
    <x v="4"/>
    <x v="2"/>
    <x v="2"/>
    <x v="1"/>
    <x v="2"/>
    <x v="1"/>
    <x v="1"/>
    <x v="2"/>
    <x v="1"/>
    <x v="1"/>
    <x v="0"/>
    <x v="1"/>
    <x v="1"/>
    <x v="6"/>
    <x v="6"/>
    <x v="6"/>
    <x v="6"/>
    <x v="5"/>
    <x v="5"/>
    <x v="6"/>
    <x v="6"/>
    <x v="6"/>
    <x v="4"/>
    <x v="6"/>
    <x v="5"/>
    <x v="6"/>
    <x v="6"/>
    <x v="6"/>
    <x v="0"/>
    <n v="56.666666666666664"/>
    <n v="0.70833333333333326"/>
    <n v="18.666666666666664"/>
    <n v="24.666666666666668"/>
    <n v="12.666666666666668"/>
    <n v="0.31666666666666671"/>
    <n v="3.6585365853658534"/>
    <n v="3.0487804878048781"/>
    <n v="2.4390243902439024"/>
    <n v="0"/>
    <n v="0"/>
    <n v="0"/>
    <n v="0"/>
    <n v="0"/>
    <n v="0.6097560975609756"/>
    <n v="0.6097560975609756"/>
    <n v="0.6097560975609756"/>
    <n v="1.2195121951219512"/>
    <n v="1.8292682926829267"/>
    <n v="0"/>
    <n v="1.2195121951219512"/>
    <n v="0"/>
    <m/>
    <n v="3.0487804878048781"/>
  </r>
  <r>
    <x v="62"/>
    <x v="1"/>
    <n v="1"/>
    <m/>
    <m/>
    <x v="4"/>
    <s v="GLZ"/>
    <m/>
    <x v="152"/>
    <n v="0"/>
    <m/>
    <n v="55"/>
    <m/>
    <m/>
    <m/>
    <m/>
    <m/>
    <n v="70"/>
    <m/>
    <n v="0"/>
    <m/>
    <n v="0"/>
    <s v="No"/>
    <x v="1"/>
    <n v="30"/>
    <m/>
    <m/>
    <s v="Yes, in IPM"/>
    <s v="Sometimes"/>
    <s v="Sand"/>
    <s v="&lt; 30 cm"/>
    <n v="5"/>
    <n v="5"/>
    <x v="0"/>
    <x v="1"/>
    <x v="3"/>
    <x v="2"/>
    <x v="2"/>
    <x v="1"/>
    <x v="2"/>
    <x v="0"/>
    <x v="0"/>
    <x v="1"/>
    <x v="1"/>
    <x v="1"/>
    <x v="0"/>
    <x v="6"/>
    <x v="1"/>
    <x v="1"/>
    <x v="0"/>
    <x v="1"/>
    <x v="2"/>
    <x v="4"/>
    <x v="0"/>
    <x v="1"/>
    <x v="1"/>
    <x v="1"/>
    <x v="0"/>
    <x v="1"/>
    <x v="1"/>
    <x v="2"/>
    <x v="0"/>
    <x v="1"/>
    <x v="0"/>
    <x v="1"/>
    <x v="2"/>
    <x v="4"/>
    <x v="3"/>
    <x v="2"/>
    <x v="0"/>
    <x v="1"/>
    <m/>
    <m/>
    <m/>
    <m/>
    <m/>
    <m/>
    <m/>
    <m/>
    <m/>
    <m/>
    <s v="Intermediate"/>
    <s v="Rather true"/>
    <x v="4"/>
    <x v="4"/>
    <x v="4"/>
    <x v="4"/>
    <x v="0"/>
    <x v="4"/>
    <x v="6"/>
    <x v="0"/>
    <x v="6"/>
    <x v="3"/>
    <x v="3"/>
    <x v="4"/>
    <x v="2"/>
    <x v="3"/>
    <x v="3"/>
    <x v="1"/>
    <x v="1"/>
    <x v="1"/>
    <x v="0"/>
    <x v="4"/>
    <x v="2"/>
    <x v="0"/>
    <x v="2"/>
    <x v="4"/>
    <x v="2"/>
    <x v="1"/>
    <x v="3"/>
    <x v="1"/>
    <x v="2"/>
    <x v="0"/>
    <n v="45.000000000000007"/>
    <n v="0.53571428571428581"/>
    <n v="23.999999999999996"/>
    <n v="24.666666666666664"/>
    <n v="19.333333333333336"/>
    <n v="0.48333333333333339"/>
    <n v="1"/>
    <m/>
    <m/>
    <n v="0"/>
    <n v="1"/>
    <n v="1"/>
    <m/>
    <m/>
    <m/>
    <n v="0"/>
    <m/>
    <m/>
    <n v="0"/>
    <n v="0"/>
    <n v="0"/>
    <n v="0"/>
    <m/>
    <n v="0"/>
  </r>
  <r>
    <x v="63"/>
    <x v="1"/>
    <n v="1"/>
    <m/>
    <m/>
    <x v="4"/>
    <s v="GLZ"/>
    <m/>
    <x v="153"/>
    <n v="0"/>
    <m/>
    <n v="30"/>
    <m/>
    <m/>
    <m/>
    <m/>
    <m/>
    <n v="60"/>
    <m/>
    <n v="0"/>
    <m/>
    <n v="0"/>
    <s v="No"/>
    <x v="1"/>
    <n v="25"/>
    <s v="other environmental label"/>
    <s v="N.N."/>
    <s v="None"/>
    <s v="Never"/>
    <s v="Sand"/>
    <s v="30 - 60 cm"/>
    <n v="0"/>
    <n v="0"/>
    <x v="0"/>
    <x v="3"/>
    <x v="3"/>
    <x v="0"/>
    <x v="2"/>
    <x v="3"/>
    <x v="3"/>
    <x v="3"/>
    <x v="3"/>
    <x v="3"/>
    <x v="3"/>
    <x v="3"/>
    <x v="0"/>
    <x v="6"/>
    <x v="3"/>
    <x v="3"/>
    <x v="0"/>
    <x v="0"/>
    <x v="0"/>
    <x v="1"/>
    <x v="0"/>
    <x v="2"/>
    <x v="0"/>
    <x v="1"/>
    <x v="1"/>
    <x v="0"/>
    <x v="0"/>
    <x v="1"/>
    <x v="0"/>
    <x v="1"/>
    <x v="0"/>
    <x v="1"/>
    <x v="2"/>
    <x v="1"/>
    <x v="1"/>
    <x v="1"/>
    <x v="5"/>
    <x v="0"/>
    <m/>
    <m/>
    <m/>
    <m/>
    <m/>
    <m/>
    <m/>
    <m/>
    <m/>
    <m/>
    <s v="Not at all true"/>
    <s v="Not at all true"/>
    <x v="4"/>
    <x v="4"/>
    <x v="5"/>
    <x v="0"/>
    <x v="0"/>
    <x v="2"/>
    <x v="6"/>
    <x v="3"/>
    <x v="6"/>
    <x v="1"/>
    <x v="2"/>
    <x v="1"/>
    <x v="2"/>
    <x v="3"/>
    <x v="4"/>
    <x v="3"/>
    <x v="3"/>
    <x v="0"/>
    <x v="2"/>
    <x v="2"/>
    <x v="4"/>
    <x v="2"/>
    <x v="2"/>
    <x v="4"/>
    <x v="2"/>
    <x v="0"/>
    <x v="3"/>
    <x v="1"/>
    <x v="2"/>
    <x v="0"/>
    <n v="34.666666666666671"/>
    <n v="0.41269841269841273"/>
    <n v="16.666666666666664"/>
    <n v="22.666666666666668"/>
    <n v="13.666666666666666"/>
    <n v="0.34166666666666667"/>
    <n v="0"/>
    <m/>
    <m/>
    <n v="0"/>
    <n v="0"/>
    <n v="0"/>
    <m/>
    <m/>
    <m/>
    <n v="0"/>
    <m/>
    <m/>
    <n v="0"/>
    <n v="0"/>
    <n v="0"/>
    <n v="0"/>
    <m/>
    <n v="0"/>
  </r>
  <r>
    <x v="64"/>
    <x v="1"/>
    <n v="1"/>
    <m/>
    <m/>
    <x v="4"/>
    <s v="GLZ"/>
    <m/>
    <x v="154"/>
    <n v="0"/>
    <m/>
    <n v="180"/>
    <m/>
    <m/>
    <m/>
    <m/>
    <m/>
    <n v="170"/>
    <m/>
    <n v="0"/>
    <m/>
    <n v="0"/>
    <s v="No"/>
    <x v="1"/>
    <n v="15"/>
    <s v="other quality label"/>
    <s v="QM"/>
    <s v="None"/>
    <s v="Always"/>
    <s v="Sand"/>
    <s v="&lt; 30 cm"/>
    <n v="1"/>
    <n v="0"/>
    <x v="0"/>
    <x v="3"/>
    <x v="3"/>
    <x v="0"/>
    <x v="2"/>
    <x v="3"/>
    <x v="3"/>
    <x v="0"/>
    <x v="1"/>
    <x v="1"/>
    <x v="1"/>
    <x v="1"/>
    <x v="0"/>
    <x v="6"/>
    <x v="1"/>
    <x v="3"/>
    <x v="0"/>
    <x v="0"/>
    <x v="0"/>
    <x v="1"/>
    <x v="0"/>
    <x v="1"/>
    <x v="1"/>
    <x v="0"/>
    <x v="1"/>
    <x v="1"/>
    <x v="1"/>
    <x v="1"/>
    <x v="2"/>
    <x v="1"/>
    <x v="0"/>
    <x v="5"/>
    <x v="2"/>
    <x v="1"/>
    <x v="5"/>
    <x v="2"/>
    <x v="1"/>
    <x v="2"/>
    <m/>
    <m/>
    <m/>
    <m/>
    <m/>
    <m/>
    <m/>
    <m/>
    <m/>
    <m/>
    <s v="Rather true"/>
    <s v="Not at all true"/>
    <x v="4"/>
    <x v="4"/>
    <x v="4"/>
    <x v="0"/>
    <x v="0"/>
    <x v="3"/>
    <x v="6"/>
    <x v="4"/>
    <x v="6"/>
    <x v="1"/>
    <x v="1"/>
    <x v="0"/>
    <x v="5"/>
    <x v="3"/>
    <x v="3"/>
    <x v="1"/>
    <x v="2"/>
    <x v="1"/>
    <x v="0"/>
    <x v="0"/>
    <x v="4"/>
    <x v="2"/>
    <x v="1"/>
    <x v="4"/>
    <x v="2"/>
    <x v="6"/>
    <x v="2"/>
    <x v="1"/>
    <x v="4"/>
    <x v="0"/>
    <n v="35.999999999999993"/>
    <n v="0.42857142857142849"/>
    <n v="21"/>
    <n v="20"/>
    <n v="16.333333333333336"/>
    <n v="0.40833333333333338"/>
    <n v="2.1"/>
    <m/>
    <m/>
    <n v="0.95"/>
    <n v="0.95"/>
    <n v="1.9"/>
    <m/>
    <m/>
    <m/>
    <n v="0"/>
    <m/>
    <m/>
    <n v="0"/>
    <n v="0"/>
    <n v="0"/>
    <n v="0.2"/>
    <m/>
    <n v="0"/>
  </r>
  <r>
    <x v="65"/>
    <x v="1"/>
    <n v="1"/>
    <m/>
    <m/>
    <x v="4"/>
    <s v="GLZ"/>
    <m/>
    <x v="155"/>
    <n v="0"/>
    <m/>
    <s v="32,5"/>
    <m/>
    <m/>
    <m/>
    <m/>
    <m/>
    <n v="65"/>
    <m/>
    <n v="0"/>
    <m/>
    <n v="0"/>
    <s v="No"/>
    <x v="1"/>
    <n v="32"/>
    <m/>
    <m/>
    <s v="None"/>
    <s v="Sometimes"/>
    <s v="Sand + Sandy loam"/>
    <s v="&gt; 90 cm"/>
    <n v="0"/>
    <n v="0"/>
    <x v="1"/>
    <x v="2"/>
    <x v="0"/>
    <x v="2"/>
    <x v="4"/>
    <x v="1"/>
    <x v="2"/>
    <x v="2"/>
    <x v="0"/>
    <x v="0"/>
    <x v="0"/>
    <x v="0"/>
    <x v="0"/>
    <x v="6"/>
    <x v="0"/>
    <x v="0"/>
    <x v="0"/>
    <x v="1"/>
    <x v="4"/>
    <x v="0"/>
    <x v="0"/>
    <x v="1"/>
    <x v="1"/>
    <x v="0"/>
    <x v="0"/>
    <x v="3"/>
    <x v="1"/>
    <x v="2"/>
    <x v="0"/>
    <x v="2"/>
    <x v="1"/>
    <x v="0"/>
    <x v="2"/>
    <x v="4"/>
    <x v="1"/>
    <x v="3"/>
    <x v="0"/>
    <x v="3"/>
    <m/>
    <m/>
    <m/>
    <m/>
    <m/>
    <m/>
    <m/>
    <m/>
    <m/>
    <m/>
    <s v="Not really true"/>
    <s v="Not really true"/>
    <x v="4"/>
    <x v="4"/>
    <x v="4"/>
    <x v="4"/>
    <x v="0"/>
    <x v="4"/>
    <x v="6"/>
    <x v="0"/>
    <x v="6"/>
    <x v="0"/>
    <x v="4"/>
    <x v="1"/>
    <x v="0"/>
    <x v="1"/>
    <x v="4"/>
    <x v="3"/>
    <x v="3"/>
    <x v="1"/>
    <x v="0"/>
    <x v="0"/>
    <x v="2"/>
    <x v="2"/>
    <x v="0"/>
    <x v="4"/>
    <x v="2"/>
    <x v="0"/>
    <x v="3"/>
    <x v="1"/>
    <x v="2"/>
    <x v="0"/>
    <n v="35.333333333333336"/>
    <n v="0.42063492063492064"/>
    <n v="15"/>
    <n v="21.333333333333332"/>
    <n v="13"/>
    <n v="0.32500000000000001"/>
    <n v="1.4666666666666668"/>
    <m/>
    <m/>
    <n v="0"/>
    <n v="1"/>
    <n v="1"/>
    <m/>
    <m/>
    <m/>
    <n v="0.16666666666666666"/>
    <m/>
    <m/>
    <n v="0"/>
    <n v="0"/>
    <n v="0"/>
    <n v="0.3"/>
    <m/>
    <n v="0"/>
  </r>
  <r>
    <x v="66"/>
    <x v="1"/>
    <n v="1"/>
    <m/>
    <m/>
    <x v="4"/>
    <s v="GLZ"/>
    <m/>
    <x v="156"/>
    <n v="0"/>
    <m/>
    <n v="5"/>
    <m/>
    <m/>
    <m/>
    <m/>
    <m/>
    <n v="58"/>
    <m/>
    <n v="0"/>
    <m/>
    <n v="0"/>
    <s v="No"/>
    <x v="1"/>
    <n v="35"/>
    <m/>
    <m/>
    <s v="None"/>
    <s v="Never"/>
    <s v="Sand"/>
    <s v="30 - 60 cm"/>
    <n v="0"/>
    <n v="0"/>
    <x v="0"/>
    <x v="3"/>
    <x v="1"/>
    <x v="1"/>
    <x v="0"/>
    <x v="0"/>
    <x v="2"/>
    <x v="0"/>
    <x v="3"/>
    <x v="3"/>
    <x v="3"/>
    <x v="0"/>
    <x v="0"/>
    <x v="6"/>
    <x v="0"/>
    <x v="0"/>
    <x v="0"/>
    <x v="3"/>
    <x v="2"/>
    <x v="4"/>
    <x v="0"/>
    <x v="2"/>
    <x v="0"/>
    <x v="1"/>
    <x v="1"/>
    <x v="0"/>
    <x v="1"/>
    <x v="1"/>
    <x v="2"/>
    <x v="1"/>
    <x v="1"/>
    <x v="2"/>
    <x v="2"/>
    <x v="1"/>
    <x v="3"/>
    <x v="3"/>
    <x v="0"/>
    <x v="1"/>
    <m/>
    <m/>
    <m/>
    <m/>
    <m/>
    <m/>
    <m/>
    <m/>
    <m/>
    <m/>
    <s v="Intermediate"/>
    <s v="Rather true"/>
    <x v="4"/>
    <x v="4"/>
    <x v="5"/>
    <x v="4"/>
    <x v="0"/>
    <x v="3"/>
    <x v="6"/>
    <x v="0"/>
    <x v="6"/>
    <x v="1"/>
    <x v="3"/>
    <x v="2"/>
    <x v="3"/>
    <x v="0"/>
    <x v="4"/>
    <x v="3"/>
    <x v="3"/>
    <x v="0"/>
    <x v="2"/>
    <x v="2"/>
    <x v="0"/>
    <x v="2"/>
    <x v="2"/>
    <x v="4"/>
    <x v="2"/>
    <x v="0"/>
    <x v="3"/>
    <x v="1"/>
    <x v="2"/>
    <x v="0"/>
    <n v="43.5"/>
    <n v="0.5178571428571429"/>
    <n v="20.5"/>
    <n v="22.5"/>
    <n v="16"/>
    <n v="0.4"/>
    <n v="0.08"/>
    <m/>
    <m/>
    <n v="0"/>
    <n v="0.08"/>
    <n v="0.08"/>
    <m/>
    <m/>
    <m/>
    <n v="0"/>
    <m/>
    <m/>
    <n v="0"/>
    <n v="0"/>
    <n v="0"/>
    <n v="0"/>
    <m/>
    <n v="0"/>
  </r>
  <r>
    <x v="67"/>
    <x v="1"/>
    <n v="1"/>
    <m/>
    <m/>
    <x v="4"/>
    <s v="GLZ"/>
    <m/>
    <x v="157"/>
    <n v="0"/>
    <m/>
    <n v="40"/>
    <m/>
    <m/>
    <m/>
    <m/>
    <m/>
    <n v="215"/>
    <m/>
    <n v="0"/>
    <m/>
    <n v="0"/>
    <s v="No"/>
    <x v="1"/>
    <n v="12"/>
    <m/>
    <m/>
    <s v="Yes, in IPM"/>
    <s v="Always"/>
    <s v="Clay"/>
    <s v="&gt; 90 cm"/>
    <n v="0"/>
    <n v="0"/>
    <x v="0"/>
    <x v="3"/>
    <x v="0"/>
    <x v="1"/>
    <x v="0"/>
    <x v="0"/>
    <x v="2"/>
    <x v="0"/>
    <x v="1"/>
    <x v="1"/>
    <x v="0"/>
    <x v="3"/>
    <x v="0"/>
    <x v="6"/>
    <x v="3"/>
    <x v="1"/>
    <x v="0"/>
    <x v="1"/>
    <x v="2"/>
    <x v="1"/>
    <x v="0"/>
    <x v="1"/>
    <x v="1"/>
    <x v="1"/>
    <x v="4"/>
    <x v="1"/>
    <x v="1"/>
    <x v="1"/>
    <x v="2"/>
    <x v="2"/>
    <x v="0"/>
    <x v="2"/>
    <x v="2"/>
    <x v="2"/>
    <x v="1"/>
    <x v="3"/>
    <x v="1"/>
    <x v="2"/>
    <m/>
    <m/>
    <m/>
    <m/>
    <m/>
    <m/>
    <m/>
    <m/>
    <m/>
    <m/>
    <s v="Not at all true"/>
    <s v="Not at all true"/>
    <x v="4"/>
    <x v="4"/>
    <x v="4"/>
    <x v="0"/>
    <x v="0"/>
    <x v="2"/>
    <x v="6"/>
    <x v="0"/>
    <x v="6"/>
    <x v="0"/>
    <x v="1"/>
    <x v="0"/>
    <x v="3"/>
    <x v="2"/>
    <x v="4"/>
    <x v="3"/>
    <x v="2"/>
    <x v="2"/>
    <x v="4"/>
    <x v="4"/>
    <x v="0"/>
    <x v="2"/>
    <x v="2"/>
    <x v="4"/>
    <x v="3"/>
    <x v="6"/>
    <x v="1"/>
    <x v="2"/>
    <x v="2"/>
    <x v="0"/>
    <n v="38.25"/>
    <n v="0.45535714285714285"/>
    <n v="23.25"/>
    <n v="23.5"/>
    <n v="16.25"/>
    <n v="0.40625"/>
    <n v="0.98670212765957444"/>
    <m/>
    <m/>
    <n v="0"/>
    <n v="0.5478723404255319"/>
    <n v="0.5478723404255319"/>
    <m/>
    <m/>
    <m/>
    <n v="8.7765957446808512E-2"/>
    <m/>
    <m/>
    <n v="0"/>
    <n v="0"/>
    <n v="0"/>
    <n v="0.35106382978723405"/>
    <m/>
    <n v="0"/>
  </r>
  <r>
    <x v="68"/>
    <x v="1"/>
    <n v="1"/>
    <m/>
    <m/>
    <x v="4"/>
    <s v="GLZ"/>
    <m/>
    <x v="158"/>
    <n v="0"/>
    <m/>
    <n v="70"/>
    <m/>
    <m/>
    <m/>
    <m/>
    <m/>
    <n v="90"/>
    <m/>
    <n v="0"/>
    <m/>
    <n v="0"/>
    <s v="No"/>
    <x v="1"/>
    <n v="17"/>
    <m/>
    <m/>
    <s v="Yes, in IPM"/>
    <s v="Sometimes"/>
    <s v="Sand"/>
    <s v="30 - 60 cm"/>
    <n v="0"/>
    <n v="0"/>
    <x v="0"/>
    <x v="3"/>
    <x v="0"/>
    <x v="1"/>
    <x v="0"/>
    <x v="0"/>
    <x v="0"/>
    <x v="0"/>
    <x v="3"/>
    <x v="3"/>
    <x v="3"/>
    <x v="3"/>
    <x v="0"/>
    <x v="6"/>
    <x v="1"/>
    <x v="1"/>
    <x v="0"/>
    <x v="2"/>
    <x v="4"/>
    <x v="2"/>
    <x v="2"/>
    <x v="2"/>
    <x v="0"/>
    <x v="1"/>
    <x v="0"/>
    <x v="3"/>
    <x v="1"/>
    <x v="1"/>
    <x v="2"/>
    <x v="1"/>
    <x v="0"/>
    <x v="3"/>
    <x v="2"/>
    <x v="1"/>
    <x v="6"/>
    <x v="3"/>
    <x v="0"/>
    <x v="2"/>
    <m/>
    <m/>
    <m/>
    <m/>
    <m/>
    <m/>
    <m/>
    <m/>
    <m/>
    <m/>
    <s v="Intermediate"/>
    <s v="Intermediate"/>
    <x v="4"/>
    <x v="4"/>
    <x v="5"/>
    <x v="0"/>
    <x v="0"/>
    <x v="0"/>
    <x v="6"/>
    <x v="0"/>
    <x v="6"/>
    <x v="0"/>
    <x v="3"/>
    <x v="4"/>
    <x v="0"/>
    <x v="0"/>
    <x v="3"/>
    <x v="1"/>
    <x v="1"/>
    <x v="2"/>
    <x v="0"/>
    <x v="2"/>
    <x v="4"/>
    <x v="2"/>
    <x v="1"/>
    <x v="4"/>
    <x v="2"/>
    <x v="0"/>
    <x v="3"/>
    <x v="1"/>
    <x v="2"/>
    <x v="0"/>
    <n v="41"/>
    <n v="0.48809523809523808"/>
    <n v="14"/>
    <n v="22"/>
    <n v="10"/>
    <n v="0.25"/>
    <n v="1.3770000000000002"/>
    <m/>
    <m/>
    <n v="0"/>
    <n v="0.83700000000000008"/>
    <n v="0.83700000000000008"/>
    <m/>
    <m/>
    <m/>
    <n v="0.27"/>
    <m/>
    <m/>
    <n v="0"/>
    <n v="0"/>
    <n v="0"/>
    <n v="0.27"/>
    <m/>
    <n v="0"/>
  </r>
  <r>
    <x v="69"/>
    <x v="1"/>
    <n v="1"/>
    <m/>
    <m/>
    <x v="4"/>
    <s v="GLZ"/>
    <m/>
    <x v="159"/>
    <n v="0"/>
    <m/>
    <n v="31"/>
    <m/>
    <m/>
    <m/>
    <m/>
    <m/>
    <n v="70"/>
    <m/>
    <n v="0"/>
    <m/>
    <n v="0"/>
    <s v="No"/>
    <x v="1"/>
    <n v="23"/>
    <s v="other quality label"/>
    <s v="Pro Weideland"/>
    <s v="None"/>
    <s v="Always"/>
    <s v="Sand"/>
    <s v="30 - 60 cm"/>
    <n v="5"/>
    <n v="5"/>
    <x v="1"/>
    <x v="1"/>
    <x v="3"/>
    <x v="0"/>
    <x v="3"/>
    <x v="1"/>
    <x v="2"/>
    <x v="0"/>
    <x v="0"/>
    <x v="3"/>
    <x v="3"/>
    <x v="3"/>
    <x v="0"/>
    <x v="6"/>
    <x v="1"/>
    <x v="1"/>
    <x v="0"/>
    <x v="0"/>
    <x v="1"/>
    <x v="4"/>
    <x v="3"/>
    <x v="2"/>
    <x v="0"/>
    <x v="0"/>
    <x v="1"/>
    <x v="2"/>
    <x v="0"/>
    <x v="1"/>
    <x v="0"/>
    <x v="2"/>
    <x v="0"/>
    <x v="1"/>
    <x v="2"/>
    <x v="3"/>
    <x v="6"/>
    <x v="3"/>
    <x v="1"/>
    <x v="1"/>
    <m/>
    <m/>
    <m/>
    <m/>
    <m/>
    <m/>
    <m/>
    <m/>
    <m/>
    <m/>
    <s v="Intermediate"/>
    <s v="Fully true"/>
    <x v="4"/>
    <x v="4"/>
    <x v="3"/>
    <x v="0"/>
    <x v="0"/>
    <x v="4"/>
    <x v="6"/>
    <x v="0"/>
    <x v="6"/>
    <x v="1"/>
    <x v="1"/>
    <x v="0"/>
    <x v="0"/>
    <x v="0"/>
    <x v="0"/>
    <x v="1"/>
    <x v="1"/>
    <x v="1"/>
    <x v="0"/>
    <x v="2"/>
    <x v="0"/>
    <x v="1"/>
    <x v="1"/>
    <x v="4"/>
    <x v="2"/>
    <x v="0"/>
    <x v="0"/>
    <x v="0"/>
    <x v="0"/>
    <x v="0"/>
    <n v="44.5"/>
    <n v="0.52976190476190477"/>
    <n v="21.5"/>
    <n v="23"/>
    <n v="15.5"/>
    <n v="0.38750000000000001"/>
    <n v="0.82499999999999996"/>
    <m/>
    <m/>
    <n v="0"/>
    <n v="0.82499999999999996"/>
    <n v="0.82499999999999996"/>
    <m/>
    <m/>
    <m/>
    <n v="0"/>
    <m/>
    <m/>
    <n v="0"/>
    <n v="0"/>
    <n v="0"/>
    <n v="0"/>
    <m/>
    <n v="0"/>
  </r>
  <r>
    <x v="70"/>
    <x v="1"/>
    <n v="1"/>
    <m/>
    <m/>
    <x v="4"/>
    <s v="GLZ"/>
    <m/>
    <x v="160"/>
    <n v="0"/>
    <m/>
    <n v="17"/>
    <m/>
    <m/>
    <m/>
    <m/>
    <m/>
    <n v="70"/>
    <m/>
    <n v="0"/>
    <m/>
    <n v="0"/>
    <s v="No"/>
    <x v="1"/>
    <n v="7"/>
    <m/>
    <m/>
    <s v="None"/>
    <s v="Always"/>
    <s v="Sand"/>
    <s v="30 - 60 cm"/>
    <n v="0"/>
    <n v="0"/>
    <x v="0"/>
    <x v="1"/>
    <x v="3"/>
    <x v="2"/>
    <x v="2"/>
    <x v="3"/>
    <x v="2"/>
    <x v="3"/>
    <x v="3"/>
    <x v="3"/>
    <x v="3"/>
    <x v="3"/>
    <x v="0"/>
    <x v="6"/>
    <x v="0"/>
    <x v="0"/>
    <x v="0"/>
    <x v="2"/>
    <x v="3"/>
    <x v="3"/>
    <x v="2"/>
    <x v="1"/>
    <x v="0"/>
    <x v="1"/>
    <x v="2"/>
    <x v="1"/>
    <x v="2"/>
    <x v="1"/>
    <x v="2"/>
    <x v="1"/>
    <x v="1"/>
    <x v="2"/>
    <x v="2"/>
    <x v="1"/>
    <x v="6"/>
    <x v="3"/>
    <x v="4"/>
    <x v="0"/>
    <m/>
    <m/>
    <m/>
    <m/>
    <m/>
    <m/>
    <m/>
    <m/>
    <m/>
    <m/>
    <s v="Intermediate"/>
    <s v="Intermediate"/>
    <x v="4"/>
    <x v="4"/>
    <x v="4"/>
    <x v="4"/>
    <x v="0"/>
    <x v="5"/>
    <x v="6"/>
    <x v="3"/>
    <x v="6"/>
    <x v="0"/>
    <x v="0"/>
    <x v="0"/>
    <x v="2"/>
    <x v="2"/>
    <x v="4"/>
    <x v="3"/>
    <x v="3"/>
    <x v="0"/>
    <x v="4"/>
    <x v="4"/>
    <x v="0"/>
    <x v="5"/>
    <x v="2"/>
    <x v="4"/>
    <x v="2"/>
    <x v="0"/>
    <x v="3"/>
    <x v="1"/>
    <x v="0"/>
    <x v="0"/>
    <n v="37"/>
    <n v="0.44047619047619047"/>
    <n v="21"/>
    <n v="18.5"/>
    <n v="14.5"/>
    <n v="0.36249999999999999"/>
    <n v="0.19"/>
    <m/>
    <m/>
    <n v="0"/>
    <n v="0.19"/>
    <n v="0.19"/>
    <m/>
    <m/>
    <m/>
    <n v="0"/>
    <m/>
    <m/>
    <n v="0"/>
    <n v="0"/>
    <n v="0"/>
    <n v="0"/>
    <m/>
    <n v="0"/>
  </r>
  <r>
    <x v="71"/>
    <x v="1"/>
    <n v="1"/>
    <m/>
    <m/>
    <x v="4"/>
    <s v="GLZ"/>
    <m/>
    <x v="161"/>
    <n v="0"/>
    <m/>
    <n v="71"/>
    <m/>
    <m/>
    <m/>
    <m/>
    <m/>
    <n v="18"/>
    <m/>
    <n v="0"/>
    <m/>
    <n v="5"/>
    <s v="No"/>
    <x v="1"/>
    <n v="20"/>
    <s v="other quality label"/>
    <s v="QS"/>
    <s v="None"/>
    <s v="Never"/>
    <s v="Sandy loam"/>
    <s v="30 - 60 cm"/>
    <n v="3"/>
    <n v="0.5"/>
    <x v="1"/>
    <x v="4"/>
    <x v="0"/>
    <x v="0"/>
    <x v="3"/>
    <x v="1"/>
    <x v="2"/>
    <x v="2"/>
    <x v="5"/>
    <x v="0"/>
    <x v="4"/>
    <x v="4"/>
    <x v="0"/>
    <x v="6"/>
    <x v="0"/>
    <x v="0"/>
    <x v="0"/>
    <x v="0"/>
    <x v="3"/>
    <x v="3"/>
    <x v="0"/>
    <x v="1"/>
    <x v="0"/>
    <x v="0"/>
    <x v="0"/>
    <x v="4"/>
    <x v="0"/>
    <x v="1"/>
    <x v="2"/>
    <x v="2"/>
    <x v="0"/>
    <x v="2"/>
    <x v="2"/>
    <x v="3"/>
    <x v="3"/>
    <x v="3"/>
    <x v="2"/>
    <x v="0"/>
    <m/>
    <m/>
    <m/>
    <m/>
    <m/>
    <m/>
    <m/>
    <m/>
    <m/>
    <m/>
    <s v="Intermediate"/>
    <s v="Not really true"/>
    <x v="4"/>
    <x v="4"/>
    <x v="5"/>
    <x v="3"/>
    <x v="0"/>
    <x v="4"/>
    <x v="6"/>
    <x v="0"/>
    <x v="6"/>
    <x v="1"/>
    <x v="1"/>
    <x v="3"/>
    <x v="1"/>
    <x v="1"/>
    <x v="3"/>
    <x v="1"/>
    <x v="1"/>
    <x v="4"/>
    <x v="1"/>
    <x v="1"/>
    <x v="0"/>
    <x v="3"/>
    <x v="3"/>
    <x v="4"/>
    <x v="0"/>
    <x v="2"/>
    <x v="0"/>
    <x v="0"/>
    <x v="0"/>
    <x v="0"/>
    <n v="43.500000000000007"/>
    <n v="0.5178571428571429"/>
    <n v="19.166666666666668"/>
    <n v="24.499999999999996"/>
    <n v="12.333333333333334"/>
    <n v="0.30833333333333335"/>
    <n v="2.6896551724137936"/>
    <m/>
    <m/>
    <n v="0"/>
    <n v="1.0862068965517242"/>
    <n v="1.0862068965517242"/>
    <m/>
    <m/>
    <m/>
    <n v="0.2413793103448276"/>
    <m/>
    <m/>
    <n v="0.32758620689655171"/>
    <n v="0"/>
    <n v="0"/>
    <n v="1.0344827586206897"/>
    <m/>
    <n v="0.32758620689655171"/>
  </r>
  <r>
    <x v="72"/>
    <x v="1"/>
    <n v="1"/>
    <m/>
    <m/>
    <x v="0"/>
    <s v="INTIA"/>
    <m/>
    <x v="162"/>
    <n v="0"/>
    <n v="0"/>
    <n v="120"/>
    <s v="NO"/>
    <m/>
    <m/>
    <m/>
    <m/>
    <n v="0"/>
    <n v="0"/>
    <n v="0"/>
    <n v="0"/>
    <n v="0"/>
    <s v="No"/>
    <x v="1"/>
    <n v="8"/>
    <m/>
    <m/>
    <s v="Yes, in IPM"/>
    <s v="Never"/>
    <s v="Clay loam"/>
    <s v="60 - 90 cm"/>
    <n v="0"/>
    <n v="0"/>
    <x v="0"/>
    <x v="2"/>
    <x v="2"/>
    <x v="0"/>
    <x v="3"/>
    <x v="1"/>
    <x v="0"/>
    <x v="2"/>
    <x v="0"/>
    <x v="3"/>
    <x v="3"/>
    <x v="0"/>
    <x v="0"/>
    <x v="6"/>
    <x v="0"/>
    <x v="0"/>
    <x v="0"/>
    <x v="0"/>
    <x v="1"/>
    <x v="0"/>
    <x v="3"/>
    <x v="2"/>
    <x v="0"/>
    <x v="1"/>
    <x v="1"/>
    <x v="2"/>
    <x v="0"/>
    <x v="1"/>
    <x v="1"/>
    <x v="0"/>
    <x v="0"/>
    <x v="1"/>
    <x v="2"/>
    <x v="2"/>
    <x v="1"/>
    <x v="3"/>
    <x v="4"/>
    <x v="4"/>
    <m/>
    <m/>
    <m/>
    <m/>
    <m/>
    <m/>
    <m/>
    <m/>
    <m/>
    <m/>
    <s v="Intermediate"/>
    <s v="Not really true"/>
    <x v="4"/>
    <x v="4"/>
    <x v="2"/>
    <x v="0"/>
    <x v="0"/>
    <x v="4"/>
    <x v="6"/>
    <x v="0"/>
    <x v="6"/>
    <x v="1"/>
    <x v="1"/>
    <x v="0"/>
    <x v="1"/>
    <x v="1"/>
    <x v="4"/>
    <x v="3"/>
    <x v="3"/>
    <x v="0"/>
    <x v="2"/>
    <x v="2"/>
    <x v="0"/>
    <x v="1"/>
    <x v="2"/>
    <x v="4"/>
    <x v="2"/>
    <x v="1"/>
    <x v="0"/>
    <x v="0"/>
    <x v="0"/>
    <x v="0"/>
    <n v="45"/>
    <n v="0.5357142857142857"/>
    <n v="18"/>
    <n v="26"/>
    <n v="13"/>
    <n v="0.32500000000000001"/>
    <n v="5.5454545454545459"/>
    <m/>
    <m/>
    <n v="1.6363636363636365"/>
    <n v="1.0909090909090908"/>
    <n v="2.7272727272727275"/>
    <m/>
    <m/>
    <m/>
    <n v="1.0909090909090908"/>
    <m/>
    <m/>
    <n v="0.63636363636363635"/>
    <n v="0"/>
    <n v="1.0909090909090908"/>
    <n v="0"/>
    <m/>
    <n v="1.7272727272727271"/>
  </r>
  <r>
    <x v="73"/>
    <x v="1"/>
    <n v="1"/>
    <m/>
    <m/>
    <x v="0"/>
    <s v="INTIA"/>
    <m/>
    <x v="163"/>
    <n v="0"/>
    <n v="0"/>
    <n v="500"/>
    <s v="NO"/>
    <m/>
    <m/>
    <m/>
    <m/>
    <n v="0"/>
    <n v="0"/>
    <n v="0"/>
    <n v="0"/>
    <n v="0"/>
    <s v="No"/>
    <x v="1"/>
    <n v="25"/>
    <m/>
    <m/>
    <s v="Yes, in IPM"/>
    <s v="Never"/>
    <s v="Silty loam"/>
    <s v="30 - 60 cm"/>
    <n v="0"/>
    <n v="0"/>
    <x v="0"/>
    <x v="3"/>
    <x v="2"/>
    <x v="0"/>
    <x v="0"/>
    <x v="4"/>
    <x v="4"/>
    <x v="4"/>
    <x v="4"/>
    <x v="3"/>
    <x v="3"/>
    <x v="3"/>
    <x v="0"/>
    <x v="6"/>
    <x v="5"/>
    <x v="4"/>
    <x v="0"/>
    <x v="4"/>
    <x v="3"/>
    <x v="3"/>
    <x v="2"/>
    <x v="2"/>
    <x v="1"/>
    <x v="1"/>
    <x v="1"/>
    <x v="4"/>
    <x v="0"/>
    <x v="1"/>
    <x v="2"/>
    <x v="2"/>
    <x v="0"/>
    <x v="1"/>
    <x v="2"/>
    <x v="1"/>
    <x v="2"/>
    <x v="7"/>
    <x v="5"/>
    <x v="4"/>
    <m/>
    <m/>
    <m/>
    <m/>
    <m/>
    <m/>
    <m/>
    <m/>
    <m/>
    <m/>
    <s v="Fully true"/>
    <s v="Fully true"/>
    <x v="4"/>
    <x v="4"/>
    <x v="3"/>
    <x v="0"/>
    <x v="0"/>
    <x v="4"/>
    <x v="6"/>
    <x v="1"/>
    <x v="6"/>
    <x v="1"/>
    <x v="4"/>
    <x v="0"/>
    <x v="1"/>
    <x v="1"/>
    <x v="2"/>
    <x v="5"/>
    <x v="5"/>
    <x v="4"/>
    <x v="1"/>
    <x v="1"/>
    <x v="4"/>
    <x v="2"/>
    <x v="1"/>
    <x v="4"/>
    <x v="2"/>
    <x v="2"/>
    <x v="0"/>
    <x v="0"/>
    <x v="1"/>
    <x v="0"/>
    <n v="46"/>
    <n v="0.54761904761904767"/>
    <n v="19"/>
    <n v="25"/>
    <n v="17"/>
    <n v="0.42499999999999999"/>
    <n v="5.0999999999999996"/>
    <m/>
    <m/>
    <n v="1.1875"/>
    <n v="1.1875"/>
    <n v="2.375"/>
    <m/>
    <m/>
    <m/>
    <n v="1.0625"/>
    <m/>
    <m/>
    <n v="1.1875"/>
    <n v="0"/>
    <n v="0.47499999999999998"/>
    <n v="0"/>
    <m/>
    <n v="1.6625000000000001"/>
  </r>
  <r>
    <x v="74"/>
    <x v="1"/>
    <n v="1"/>
    <m/>
    <m/>
    <x v="0"/>
    <s v="INTIA"/>
    <m/>
    <x v="164"/>
    <n v="0"/>
    <n v="0"/>
    <n v="110"/>
    <n v="0"/>
    <m/>
    <m/>
    <m/>
    <m/>
    <n v="0"/>
    <n v="0"/>
    <n v="0"/>
    <n v="0"/>
    <n v="0"/>
    <s v="No"/>
    <x v="1"/>
    <n v="40"/>
    <m/>
    <m/>
    <s v="Yes, in IPM"/>
    <s v="Never"/>
    <s v="Clay loam"/>
    <s v="30 - 60 cm"/>
    <n v="5"/>
    <n v="0"/>
    <x v="0"/>
    <x v="0"/>
    <x v="3"/>
    <x v="1"/>
    <x v="0"/>
    <x v="0"/>
    <x v="0"/>
    <x v="2"/>
    <x v="0"/>
    <x v="0"/>
    <x v="0"/>
    <x v="1"/>
    <x v="0"/>
    <x v="6"/>
    <x v="1"/>
    <x v="4"/>
    <x v="0"/>
    <x v="1"/>
    <x v="1"/>
    <x v="0"/>
    <x v="2"/>
    <x v="2"/>
    <x v="0"/>
    <x v="1"/>
    <x v="1"/>
    <x v="4"/>
    <x v="1"/>
    <x v="2"/>
    <x v="1"/>
    <x v="0"/>
    <x v="1"/>
    <x v="1"/>
    <x v="2"/>
    <x v="6"/>
    <x v="2"/>
    <x v="2"/>
    <x v="1"/>
    <x v="1"/>
    <m/>
    <m/>
    <m/>
    <m/>
    <m/>
    <m/>
    <m/>
    <m/>
    <m/>
    <m/>
    <s v="Not really true"/>
    <s v="Not really true"/>
    <x v="4"/>
    <x v="4"/>
    <x v="4"/>
    <x v="2"/>
    <x v="0"/>
    <x v="0"/>
    <x v="6"/>
    <x v="0"/>
    <x v="6"/>
    <x v="1"/>
    <x v="3"/>
    <x v="0"/>
    <x v="1"/>
    <x v="1"/>
    <x v="1"/>
    <x v="3"/>
    <x v="3"/>
    <x v="0"/>
    <x v="2"/>
    <x v="2"/>
    <x v="0"/>
    <x v="1"/>
    <x v="2"/>
    <x v="4"/>
    <x v="2"/>
    <x v="0"/>
    <x v="3"/>
    <x v="1"/>
    <x v="2"/>
    <x v="0"/>
    <n v="42"/>
    <n v="0.5"/>
    <n v="22"/>
    <n v="30"/>
    <n v="18"/>
    <n v="0.45"/>
    <n v="4.7058823529411766"/>
    <m/>
    <m/>
    <n v="1.1764705882352942"/>
    <n v="1.1764705882352942"/>
    <n v="2.3529411764705883"/>
    <m/>
    <m/>
    <m/>
    <n v="1.1764705882352942"/>
    <m/>
    <m/>
    <n v="1.1764705882352942"/>
    <n v="0"/>
    <n v="0"/>
    <n v="0"/>
    <m/>
    <n v="1.1764705882352942"/>
  </r>
  <r>
    <x v="75"/>
    <x v="1"/>
    <n v="1"/>
    <m/>
    <m/>
    <x v="4"/>
    <s v="JKI"/>
    <m/>
    <x v="165"/>
    <n v="14"/>
    <m/>
    <n v="1120"/>
    <m/>
    <m/>
    <m/>
    <m/>
    <m/>
    <n v="19"/>
    <m/>
    <n v="0"/>
    <m/>
    <n v="0"/>
    <s v="No"/>
    <x v="1"/>
    <n v="10"/>
    <s v="other quality label"/>
    <s v="BQM, QM, Global GAP, Regionalfenster"/>
    <s v="Yes, in IPM"/>
    <s v="Never"/>
    <s v="Silty loam"/>
    <s v="30 - 60 cm"/>
    <n v="2"/>
    <n v="0"/>
    <x v="0"/>
    <x v="2"/>
    <x v="2"/>
    <x v="2"/>
    <x v="0"/>
    <x v="3"/>
    <x v="0"/>
    <x v="0"/>
    <x v="3"/>
    <x v="1"/>
    <x v="0"/>
    <x v="0"/>
    <x v="0"/>
    <x v="6"/>
    <x v="1"/>
    <x v="1"/>
    <x v="0"/>
    <x v="1"/>
    <x v="4"/>
    <x v="4"/>
    <x v="0"/>
    <x v="1"/>
    <x v="0"/>
    <x v="0"/>
    <x v="2"/>
    <x v="3"/>
    <x v="1"/>
    <x v="1"/>
    <x v="2"/>
    <x v="0"/>
    <x v="0"/>
    <x v="1"/>
    <x v="2"/>
    <x v="3"/>
    <x v="1"/>
    <x v="2"/>
    <x v="0"/>
    <x v="2"/>
    <m/>
    <m/>
    <m/>
    <m/>
    <m/>
    <m/>
    <m/>
    <m/>
    <m/>
    <m/>
    <s v="Not really true"/>
    <s v="Not really true"/>
    <x v="4"/>
    <x v="4"/>
    <x v="5"/>
    <x v="0"/>
    <x v="0"/>
    <x v="4"/>
    <x v="6"/>
    <x v="0"/>
    <x v="6"/>
    <x v="1"/>
    <x v="0"/>
    <x v="0"/>
    <x v="2"/>
    <x v="2"/>
    <x v="4"/>
    <x v="2"/>
    <x v="3"/>
    <x v="1"/>
    <x v="0"/>
    <x v="0"/>
    <x v="2"/>
    <x v="2"/>
    <x v="0"/>
    <x v="4"/>
    <x v="1"/>
    <x v="0"/>
    <x v="3"/>
    <x v="1"/>
    <x v="2"/>
    <x v="0"/>
    <n v="46"/>
    <n v="0.54761904761904767"/>
    <n v="25"/>
    <n v="28"/>
    <n v="20"/>
    <n v="0.5"/>
    <n v="2.5999999999999996"/>
    <m/>
    <m/>
    <n v="0"/>
    <n v="0.77272727272727271"/>
    <n v="0.77272727272727271"/>
    <m/>
    <m/>
    <m/>
    <n v="0.54545454545454541"/>
    <m/>
    <m/>
    <n v="8.1818181818181818E-2"/>
    <n v="0"/>
    <n v="0"/>
    <n v="1.2"/>
    <m/>
    <n v="8.1818181818181818E-2"/>
  </r>
  <r>
    <x v="76"/>
    <x v="1"/>
    <n v="1"/>
    <m/>
    <m/>
    <x v="4"/>
    <s v="JKI"/>
    <m/>
    <x v="166"/>
    <n v="0"/>
    <m/>
    <n v="400"/>
    <s v="NO"/>
    <m/>
    <m/>
    <m/>
    <m/>
    <n v="0"/>
    <m/>
    <n v="0"/>
    <m/>
    <n v="0"/>
    <s v="No"/>
    <x v="1"/>
    <n v="8"/>
    <m/>
    <m/>
    <s v="Yes, in IPM"/>
    <s v="Sometimes"/>
    <s v="Sandy loam"/>
    <s v="&gt; 90 cm"/>
    <n v="1"/>
    <n v="1"/>
    <x v="0"/>
    <x v="0"/>
    <x v="0"/>
    <x v="0"/>
    <x v="0"/>
    <x v="0"/>
    <x v="0"/>
    <x v="0"/>
    <x v="1"/>
    <x v="1"/>
    <x v="3"/>
    <x v="3"/>
    <x v="0"/>
    <x v="6"/>
    <x v="0"/>
    <x v="1"/>
    <x v="0"/>
    <x v="0"/>
    <x v="1"/>
    <x v="0"/>
    <x v="0"/>
    <x v="2"/>
    <x v="0"/>
    <x v="1"/>
    <x v="0"/>
    <x v="0"/>
    <x v="0"/>
    <x v="1"/>
    <x v="2"/>
    <x v="1"/>
    <x v="2"/>
    <x v="0"/>
    <x v="2"/>
    <x v="1"/>
    <x v="2"/>
    <x v="1"/>
    <x v="4"/>
    <x v="1"/>
    <m/>
    <m/>
    <m/>
    <m/>
    <m/>
    <m/>
    <m/>
    <m/>
    <m/>
    <m/>
    <s v="Intermediate"/>
    <s v="Fully true"/>
    <x v="4"/>
    <x v="4"/>
    <x v="2"/>
    <x v="0"/>
    <x v="0"/>
    <x v="0"/>
    <x v="6"/>
    <x v="0"/>
    <x v="6"/>
    <x v="1"/>
    <x v="1"/>
    <x v="4"/>
    <x v="1"/>
    <x v="1"/>
    <x v="4"/>
    <x v="1"/>
    <x v="2"/>
    <x v="0"/>
    <x v="0"/>
    <x v="0"/>
    <x v="4"/>
    <x v="1"/>
    <x v="2"/>
    <x v="4"/>
    <x v="2"/>
    <x v="2"/>
    <x v="3"/>
    <x v="0"/>
    <x v="0"/>
    <x v="0"/>
    <n v="53.866666666666667"/>
    <n v="0.64126984126984132"/>
    <n v="22.866666666666667"/>
    <n v="26.866666666666667"/>
    <n v="17.666666666666668"/>
    <n v="0.44166666666666671"/>
    <n v="7.6619047619047622"/>
    <m/>
    <m/>
    <n v="0.66666666666666663"/>
    <n v="3.4166666666666665"/>
    <n v="4.083333333333333"/>
    <m/>
    <m/>
    <m/>
    <n v="0.17857142857142858"/>
    <m/>
    <m/>
    <n v="2.5833333333333335"/>
    <n v="0"/>
    <n v="0.41666666666666669"/>
    <n v="0.4"/>
    <m/>
    <n v="3"/>
  </r>
  <r>
    <x v="77"/>
    <x v="1"/>
    <n v="1"/>
    <m/>
    <m/>
    <x v="3"/>
    <s v="JHI"/>
    <m/>
    <x v="167"/>
    <n v="0"/>
    <m/>
    <n v="340"/>
    <s v="NO"/>
    <m/>
    <m/>
    <m/>
    <m/>
    <n v="200"/>
    <s v="NO"/>
    <n v="0"/>
    <m/>
    <n v="0"/>
    <s v="No"/>
    <x v="1"/>
    <n v="23"/>
    <s v="organic farming + other quality label"/>
    <s v="SQC, QMS"/>
    <s v="Yes, in IPM + Yes, in Organic"/>
    <s v="Never"/>
    <s v="Sandy loam"/>
    <s v="30 - 60 cm"/>
    <n v="15"/>
    <n v="2"/>
    <x v="0"/>
    <x v="2"/>
    <x v="0"/>
    <x v="0"/>
    <x v="2"/>
    <x v="0"/>
    <x v="4"/>
    <x v="0"/>
    <x v="1"/>
    <x v="3"/>
    <x v="3"/>
    <x v="3"/>
    <x v="0"/>
    <x v="6"/>
    <x v="1"/>
    <x v="1"/>
    <x v="0"/>
    <x v="0"/>
    <x v="2"/>
    <x v="2"/>
    <x v="5"/>
    <x v="5"/>
    <x v="1"/>
    <x v="1"/>
    <x v="4"/>
    <x v="0"/>
    <x v="0"/>
    <x v="1"/>
    <x v="0"/>
    <x v="2"/>
    <x v="2"/>
    <x v="0"/>
    <x v="2"/>
    <x v="2"/>
    <x v="2"/>
    <x v="1"/>
    <x v="0"/>
    <x v="4"/>
    <m/>
    <m/>
    <m/>
    <m/>
    <m/>
    <m/>
    <m/>
    <m/>
    <m/>
    <m/>
    <s v="Intermediate"/>
    <s v="Rather true"/>
    <x v="4"/>
    <x v="4"/>
    <x v="2"/>
    <x v="0"/>
    <x v="0"/>
    <x v="5"/>
    <x v="6"/>
    <x v="1"/>
    <x v="6"/>
    <x v="3"/>
    <x v="1"/>
    <x v="1"/>
    <x v="3"/>
    <x v="3"/>
    <x v="3"/>
    <x v="1"/>
    <x v="1"/>
    <x v="2"/>
    <x v="1"/>
    <x v="2"/>
    <x v="1"/>
    <x v="2"/>
    <x v="0"/>
    <x v="4"/>
    <x v="2"/>
    <x v="2"/>
    <x v="0"/>
    <x v="0"/>
    <x v="0"/>
    <x v="0"/>
    <n v="48.5"/>
    <n v="0.57738095238095233"/>
    <n v="24.5"/>
    <n v="23.5"/>
    <n v="18"/>
    <n v="0.45"/>
    <n v="1.0065361445783134"/>
    <m/>
    <m/>
    <n v="0.38313253012048193"/>
    <n v="0.49939759036144582"/>
    <n v="0.8825301204819278"/>
    <m/>
    <m/>
    <m/>
    <n v="0.12400602409638554"/>
    <m/>
    <m/>
    <n v="0"/>
    <n v="0"/>
    <n v="0"/>
    <n v="0"/>
    <m/>
    <n v="0"/>
  </r>
  <r>
    <x v="78"/>
    <x v="1"/>
    <n v="1"/>
    <m/>
    <m/>
    <x v="3"/>
    <s v="JHI"/>
    <m/>
    <x v="168"/>
    <n v="0"/>
    <m/>
    <n v="81"/>
    <s v="NO"/>
    <m/>
    <m/>
    <m/>
    <m/>
    <n v="2"/>
    <s v="NO"/>
    <n v="0"/>
    <m/>
    <n v="0"/>
    <s v="No"/>
    <x v="1"/>
    <n v="37"/>
    <s v="other quality label + other environmental label"/>
    <s v="SQC"/>
    <s v="Yes, in IPM"/>
    <s v="Never"/>
    <s v="Loam"/>
    <s v="30 - 60 cm"/>
    <n v="10"/>
    <n v="5"/>
    <x v="0"/>
    <x v="1"/>
    <x v="3"/>
    <x v="2"/>
    <x v="2"/>
    <x v="3"/>
    <x v="4"/>
    <x v="2"/>
    <x v="0"/>
    <x v="5"/>
    <x v="5"/>
    <x v="4"/>
    <x v="0"/>
    <x v="6"/>
    <x v="3"/>
    <x v="3"/>
    <x v="0"/>
    <x v="3"/>
    <x v="1"/>
    <x v="2"/>
    <x v="2"/>
    <x v="1"/>
    <x v="0"/>
    <x v="1"/>
    <x v="1"/>
    <x v="2"/>
    <x v="1"/>
    <x v="1"/>
    <x v="1"/>
    <x v="2"/>
    <x v="2"/>
    <x v="3"/>
    <x v="2"/>
    <x v="1"/>
    <x v="2"/>
    <x v="3"/>
    <x v="0"/>
    <x v="0"/>
    <m/>
    <m/>
    <m/>
    <m/>
    <m/>
    <m/>
    <m/>
    <m/>
    <m/>
    <m/>
    <s v="Fully true"/>
    <s v="Intermediate"/>
    <x v="4"/>
    <x v="4"/>
    <x v="2"/>
    <x v="0"/>
    <x v="0"/>
    <x v="5"/>
    <x v="6"/>
    <x v="1"/>
    <x v="6"/>
    <x v="1"/>
    <x v="3"/>
    <x v="2"/>
    <x v="0"/>
    <x v="0"/>
    <x v="4"/>
    <x v="3"/>
    <x v="1"/>
    <x v="1"/>
    <x v="2"/>
    <x v="2"/>
    <x v="4"/>
    <x v="5"/>
    <x v="2"/>
    <x v="4"/>
    <x v="2"/>
    <x v="2"/>
    <x v="0"/>
    <x v="3"/>
    <x v="0"/>
    <x v="0"/>
    <n v="45"/>
    <n v="0.5357142857142857"/>
    <n v="13.999999999999998"/>
    <n v="22.000000000000004"/>
    <n v="12.666666666666666"/>
    <n v="0.31666666666666665"/>
    <n v="1.4384666666666668"/>
    <m/>
    <m/>
    <n v="3.9600000000000003E-2"/>
    <n v="0.47960000000000003"/>
    <n v="0.51919999999999999"/>
    <m/>
    <m/>
    <m/>
    <n v="0.34886666666666671"/>
    <m/>
    <m/>
    <n v="3.9600000000000003E-2"/>
    <n v="0"/>
    <n v="0"/>
    <n v="0.53080000000000005"/>
    <m/>
    <n v="3.9600000000000003E-2"/>
  </r>
  <r>
    <x v="79"/>
    <x v="1"/>
    <n v="1"/>
    <m/>
    <m/>
    <x v="10"/>
    <s v="WR"/>
    <m/>
    <x v="169"/>
    <n v="0"/>
    <s v="NO"/>
    <n v="45"/>
    <s v="NO"/>
    <m/>
    <m/>
    <m/>
    <m/>
    <n v="0"/>
    <s v="NO"/>
    <n v="0"/>
    <s v="NO"/>
    <n v="0"/>
    <s v="No"/>
    <x v="1"/>
    <n v="35"/>
    <s v="other quality label"/>
    <s v="VVAK"/>
    <s v="Yes, in IPM"/>
    <s v="Never"/>
    <s v="Sand"/>
    <s v="&lt; 30 cm"/>
    <n v="0"/>
    <n v="0"/>
    <x v="1"/>
    <x v="2"/>
    <x v="1"/>
    <x v="1"/>
    <x v="3"/>
    <x v="3"/>
    <x v="3"/>
    <x v="3"/>
    <x v="3"/>
    <x v="3"/>
    <x v="5"/>
    <x v="4"/>
    <x v="0"/>
    <x v="6"/>
    <x v="0"/>
    <x v="3"/>
    <x v="0"/>
    <x v="0"/>
    <x v="1"/>
    <x v="0"/>
    <x v="1"/>
    <x v="1"/>
    <x v="1"/>
    <x v="0"/>
    <x v="0"/>
    <x v="0"/>
    <x v="1"/>
    <x v="0"/>
    <x v="2"/>
    <x v="0"/>
    <x v="0"/>
    <x v="0"/>
    <x v="2"/>
    <x v="1"/>
    <x v="2"/>
    <x v="3"/>
    <x v="0"/>
    <x v="1"/>
    <m/>
    <m/>
    <m/>
    <m/>
    <m/>
    <m/>
    <m/>
    <m/>
    <m/>
    <m/>
    <s v="Fully true"/>
    <s v="Not at all true"/>
    <x v="4"/>
    <x v="4"/>
    <x v="4"/>
    <x v="0"/>
    <x v="0"/>
    <x v="0"/>
    <x v="6"/>
    <x v="0"/>
    <x v="6"/>
    <x v="0"/>
    <x v="2"/>
    <x v="0"/>
    <x v="1"/>
    <x v="1"/>
    <x v="3"/>
    <x v="1"/>
    <x v="1"/>
    <x v="1"/>
    <x v="0"/>
    <x v="0"/>
    <x v="2"/>
    <x v="0"/>
    <x v="0"/>
    <x v="4"/>
    <x v="2"/>
    <x v="3"/>
    <x v="0"/>
    <x v="0"/>
    <x v="0"/>
    <x v="0"/>
    <n v="29.5"/>
    <n v="0.35119047619047616"/>
    <n v="7.5"/>
    <n v="16.5"/>
    <n v="5"/>
    <n v="0.125"/>
    <n v="1.583333333333333"/>
    <m/>
    <m/>
    <n v="0"/>
    <n v="0.66666666666666663"/>
    <n v="0.66666666666666663"/>
    <m/>
    <m/>
    <m/>
    <n v="0.5"/>
    <m/>
    <m/>
    <n v="0.33333333333333331"/>
    <n v="8.3333333333333329E-2"/>
    <m/>
    <m/>
    <m/>
    <n v="0.41666666666666663"/>
  </r>
  <r>
    <x v="80"/>
    <x v="1"/>
    <n v="1"/>
    <m/>
    <m/>
    <x v="10"/>
    <s v="WR"/>
    <m/>
    <x v="170"/>
    <n v="0"/>
    <n v="0"/>
    <n v="28"/>
    <s v="NO"/>
    <m/>
    <m/>
    <m/>
    <m/>
    <n v="0"/>
    <n v="0"/>
    <n v="0"/>
    <n v="0"/>
    <s v="0,5"/>
    <s v="No"/>
    <x v="0"/>
    <m/>
    <s v="other quality label"/>
    <s v="VVAK"/>
    <s v="Yes, in IPM"/>
    <s v="Never"/>
    <s v="Sand"/>
    <s v="30 - 60 cm"/>
    <n v="0"/>
    <n v="0"/>
    <x v="0"/>
    <x v="2"/>
    <x v="1"/>
    <x v="1"/>
    <x v="3"/>
    <x v="3"/>
    <x v="2"/>
    <x v="3"/>
    <x v="0"/>
    <x v="0"/>
    <x v="0"/>
    <x v="0"/>
    <x v="0"/>
    <x v="6"/>
    <x v="0"/>
    <x v="0"/>
    <x v="0"/>
    <x v="0"/>
    <x v="1"/>
    <x v="0"/>
    <x v="3"/>
    <x v="1"/>
    <x v="1"/>
    <x v="0"/>
    <x v="0"/>
    <x v="3"/>
    <x v="1"/>
    <x v="2"/>
    <x v="0"/>
    <x v="2"/>
    <x v="0"/>
    <x v="1"/>
    <x v="2"/>
    <x v="1"/>
    <x v="1"/>
    <x v="1"/>
    <x v="0"/>
    <x v="3"/>
    <m/>
    <m/>
    <m/>
    <m/>
    <m/>
    <m/>
    <m/>
    <m/>
    <m/>
    <m/>
    <s v="Intermediate"/>
    <s v="Fully true"/>
    <x v="4"/>
    <x v="4"/>
    <x v="5"/>
    <x v="0"/>
    <x v="0"/>
    <x v="0"/>
    <x v="6"/>
    <x v="0"/>
    <x v="6"/>
    <x v="0"/>
    <x v="2"/>
    <x v="0"/>
    <x v="0"/>
    <x v="0"/>
    <x v="3"/>
    <x v="1"/>
    <x v="1"/>
    <x v="1"/>
    <x v="0"/>
    <x v="0"/>
    <x v="0"/>
    <x v="2"/>
    <x v="2"/>
    <x v="4"/>
    <x v="2"/>
    <x v="0"/>
    <x v="3"/>
    <x v="1"/>
    <x v="2"/>
    <x v="0"/>
    <n v="33.333333333333336"/>
    <n v="0.39682539682539686"/>
    <n v="8"/>
    <n v="18.333333333333332"/>
    <n v="6"/>
    <n v="0.15"/>
    <n v="9.9888888888888889"/>
    <m/>
    <m/>
    <n v="0.33333333333333331"/>
    <n v="5"/>
    <n v="5.333333333333333"/>
    <m/>
    <m/>
    <m/>
    <n v="2.5555555555555554"/>
    <m/>
    <m/>
    <n v="1.3333333333333333"/>
    <n v="0.76666666666666672"/>
    <n v="0"/>
    <n v="0"/>
    <m/>
    <n v="2.1"/>
  </r>
  <r>
    <x v="81"/>
    <x v="1"/>
    <n v="1"/>
    <m/>
    <m/>
    <x v="10"/>
    <s v="WR"/>
    <m/>
    <x v="171"/>
    <n v="0"/>
    <s v="NO"/>
    <n v="150"/>
    <s v="NO"/>
    <m/>
    <m/>
    <m/>
    <m/>
    <n v="0"/>
    <s v="NO"/>
    <n v="0"/>
    <s v="NO"/>
    <n v="0"/>
    <s v="No"/>
    <x v="1"/>
    <n v="20"/>
    <s v="other quality label"/>
    <s v="VVAK"/>
    <s v="Yes, in IPM"/>
    <s v="Never"/>
    <s v="Sand"/>
    <s v="30 - 60 cm"/>
    <n v="0"/>
    <n v="0"/>
    <x v="1"/>
    <x v="2"/>
    <x v="1"/>
    <x v="0"/>
    <x v="3"/>
    <x v="4"/>
    <x v="4"/>
    <x v="0"/>
    <x v="0"/>
    <x v="0"/>
    <x v="3"/>
    <x v="3"/>
    <x v="0"/>
    <x v="6"/>
    <x v="1"/>
    <x v="3"/>
    <x v="0"/>
    <x v="1"/>
    <x v="3"/>
    <x v="2"/>
    <x v="2"/>
    <x v="2"/>
    <x v="0"/>
    <x v="1"/>
    <x v="1"/>
    <x v="3"/>
    <x v="1"/>
    <x v="2"/>
    <x v="2"/>
    <x v="1"/>
    <x v="0"/>
    <x v="0"/>
    <x v="2"/>
    <x v="1"/>
    <x v="1"/>
    <x v="3"/>
    <x v="2"/>
    <x v="3"/>
    <m/>
    <m/>
    <m/>
    <m/>
    <m/>
    <m/>
    <m/>
    <m/>
    <m/>
    <m/>
    <s v="Fully true"/>
    <s v="Fully true"/>
    <x v="4"/>
    <x v="4"/>
    <x v="4"/>
    <x v="4"/>
    <x v="0"/>
    <x v="1"/>
    <x v="6"/>
    <x v="0"/>
    <x v="6"/>
    <x v="0"/>
    <x v="2"/>
    <x v="2"/>
    <x v="0"/>
    <x v="0"/>
    <x v="4"/>
    <x v="2"/>
    <x v="2"/>
    <x v="0"/>
    <x v="0"/>
    <x v="2"/>
    <x v="0"/>
    <x v="2"/>
    <x v="0"/>
    <x v="4"/>
    <x v="2"/>
    <x v="0"/>
    <x v="0"/>
    <x v="1"/>
    <x v="0"/>
    <x v="0"/>
    <n v="33.5"/>
    <n v="0.39880952380952384"/>
    <n v="6.5"/>
    <n v="14.5"/>
    <n v="6"/>
    <n v="0.15"/>
    <n v="8.4249999999999989"/>
    <m/>
    <m/>
    <n v="0"/>
    <n v="2.1999999999999997"/>
    <n v="2.1999999999999997"/>
    <m/>
    <m/>
    <m/>
    <n v="4.75"/>
    <m/>
    <m/>
    <n v="1.4000000000000001"/>
    <n v="7.5000000000000011E-2"/>
    <n v="0"/>
    <n v="0"/>
    <m/>
    <n v="1.4750000000000001"/>
  </r>
  <r>
    <x v="82"/>
    <x v="1"/>
    <n v="1"/>
    <m/>
    <m/>
    <x v="10"/>
    <s v="WR"/>
    <m/>
    <x v="172"/>
    <n v="0"/>
    <s v="NO"/>
    <n v="90"/>
    <s v="NO"/>
    <m/>
    <m/>
    <m/>
    <m/>
    <n v="5"/>
    <s v="NO"/>
    <n v="0"/>
    <s v="NO"/>
    <n v="0"/>
    <s v="No"/>
    <x v="1"/>
    <n v="30"/>
    <s v="other quality label"/>
    <s v="VVAK"/>
    <s v="Yes, in IPM"/>
    <s v="Never"/>
    <s v="Sand"/>
    <s v="30 - 60 cm"/>
    <n v="0"/>
    <n v="0"/>
    <x v="0"/>
    <x v="3"/>
    <x v="0"/>
    <x v="5"/>
    <x v="3"/>
    <x v="1"/>
    <x v="2"/>
    <x v="2"/>
    <x v="0"/>
    <x v="3"/>
    <x v="3"/>
    <x v="4"/>
    <x v="0"/>
    <x v="6"/>
    <x v="0"/>
    <x v="1"/>
    <x v="0"/>
    <x v="2"/>
    <x v="4"/>
    <x v="0"/>
    <x v="1"/>
    <x v="2"/>
    <x v="0"/>
    <x v="0"/>
    <x v="1"/>
    <x v="3"/>
    <x v="1"/>
    <x v="1"/>
    <x v="2"/>
    <x v="2"/>
    <x v="2"/>
    <x v="2"/>
    <x v="2"/>
    <x v="1"/>
    <x v="1"/>
    <x v="3"/>
    <x v="0"/>
    <x v="0"/>
    <m/>
    <m/>
    <m/>
    <m/>
    <m/>
    <m/>
    <m/>
    <m/>
    <m/>
    <m/>
    <s v="Intermediate"/>
    <s v="Rather true"/>
    <x v="4"/>
    <x v="4"/>
    <x v="5"/>
    <x v="0"/>
    <x v="0"/>
    <x v="1"/>
    <x v="6"/>
    <x v="1"/>
    <x v="6"/>
    <x v="0"/>
    <x v="2"/>
    <x v="0"/>
    <x v="0"/>
    <x v="0"/>
    <x v="1"/>
    <x v="1"/>
    <x v="1"/>
    <x v="1"/>
    <x v="1"/>
    <x v="1"/>
    <x v="2"/>
    <x v="0"/>
    <x v="0"/>
    <x v="4"/>
    <x v="1"/>
    <x v="2"/>
    <x v="0"/>
    <x v="0"/>
    <x v="0"/>
    <x v="0"/>
    <n v="34.166666666666671"/>
    <n v="0.4067460317460318"/>
    <n v="7.166666666666667"/>
    <n v="19.666666666666668"/>
    <n v="6.5"/>
    <n v="0.16250000000000001"/>
    <n v="7.5606060606060606"/>
    <m/>
    <m/>
    <n v="0"/>
    <n v="3"/>
    <n v="3"/>
    <m/>
    <m/>
    <m/>
    <n v="2.3787878787878789"/>
    <m/>
    <m/>
    <n v="1.6212121212121211"/>
    <n v="0.18181818181818182"/>
    <n v="0"/>
    <n v="0.37878787878787878"/>
    <m/>
    <n v="1.803030303030303"/>
  </r>
  <r>
    <x v="83"/>
    <x v="1"/>
    <n v="1"/>
    <m/>
    <m/>
    <x v="10"/>
    <s v="WR"/>
    <m/>
    <x v="173"/>
    <n v="0"/>
    <n v="0"/>
    <n v="650"/>
    <n v="0"/>
    <m/>
    <m/>
    <m/>
    <m/>
    <n v="0"/>
    <n v="0"/>
    <n v="0"/>
    <n v="0"/>
    <n v="0"/>
    <s v="No"/>
    <x v="1"/>
    <n v="44"/>
    <s v="other quality label"/>
    <s v="VVAK"/>
    <s v="None + Yes, in IPM"/>
    <s v="Never"/>
    <s v="Sand"/>
    <s v="30 - 60 cm"/>
    <n v="0"/>
    <n v="0"/>
    <x v="1"/>
    <x v="0"/>
    <x v="2"/>
    <x v="0"/>
    <x v="3"/>
    <x v="2"/>
    <x v="4"/>
    <x v="4"/>
    <x v="0"/>
    <x v="5"/>
    <x v="5"/>
    <x v="4"/>
    <x v="0"/>
    <x v="6"/>
    <x v="4"/>
    <x v="5"/>
    <x v="0"/>
    <x v="0"/>
    <x v="0"/>
    <x v="1"/>
    <x v="5"/>
    <x v="2"/>
    <x v="0"/>
    <x v="0"/>
    <x v="1"/>
    <x v="2"/>
    <x v="1"/>
    <x v="1"/>
    <x v="0"/>
    <x v="2"/>
    <x v="0"/>
    <x v="0"/>
    <x v="2"/>
    <x v="1"/>
    <x v="1"/>
    <x v="3"/>
    <x v="0"/>
    <x v="1"/>
    <m/>
    <m/>
    <m/>
    <m/>
    <m/>
    <m/>
    <m/>
    <m/>
    <m/>
    <m/>
    <s v="Intermediate"/>
    <s v="Rather true"/>
    <x v="4"/>
    <x v="4"/>
    <x v="5"/>
    <x v="4"/>
    <x v="0"/>
    <x v="0"/>
    <x v="6"/>
    <x v="0"/>
    <x v="6"/>
    <x v="3"/>
    <x v="3"/>
    <x v="1"/>
    <x v="2"/>
    <x v="2"/>
    <x v="1"/>
    <x v="2"/>
    <x v="2"/>
    <x v="1"/>
    <x v="0"/>
    <x v="0"/>
    <x v="0"/>
    <x v="2"/>
    <x v="1"/>
    <x v="4"/>
    <x v="2"/>
    <x v="0"/>
    <x v="3"/>
    <x v="1"/>
    <x v="0"/>
    <x v="0"/>
    <n v="33"/>
    <n v="0.39285714285714285"/>
    <n v="13"/>
    <n v="13"/>
    <n v="12"/>
    <n v="0.3"/>
    <n v="11.555223880597016"/>
    <m/>
    <m/>
    <n v="0"/>
    <n v="4.1820895522388062"/>
    <n v="4.1820895522388062"/>
    <m/>
    <m/>
    <m/>
    <n v="2.3731343283582089"/>
    <m/>
    <m/>
    <n v="2.6268656716417911"/>
    <n v="0.37313432835820898"/>
    <n v="0"/>
    <n v="2"/>
    <m/>
    <n v="3"/>
  </r>
  <r>
    <x v="84"/>
    <x v="1"/>
    <n v="1"/>
    <m/>
    <m/>
    <x v="10"/>
    <s v="WR"/>
    <m/>
    <x v="174"/>
    <n v="0"/>
    <s v="NO"/>
    <n v="34"/>
    <s v="NO"/>
    <m/>
    <m/>
    <m/>
    <m/>
    <s v="1,5"/>
    <s v="NO"/>
    <n v="0"/>
    <s v="NO"/>
    <n v="0"/>
    <s v="No"/>
    <x v="1"/>
    <n v="33"/>
    <s v="other quality label"/>
    <s v="global GAP, VVAk"/>
    <s v="Yes, in IPM"/>
    <s v="Always"/>
    <s v="Sandy clay"/>
    <s v="&gt; 90 cm"/>
    <n v="0"/>
    <n v="0"/>
    <x v="0"/>
    <x v="2"/>
    <x v="3"/>
    <x v="0"/>
    <x v="3"/>
    <x v="3"/>
    <x v="3"/>
    <x v="3"/>
    <x v="3"/>
    <x v="3"/>
    <x v="3"/>
    <x v="3"/>
    <x v="0"/>
    <x v="6"/>
    <x v="0"/>
    <x v="0"/>
    <x v="0"/>
    <x v="3"/>
    <x v="0"/>
    <x v="0"/>
    <x v="0"/>
    <x v="2"/>
    <x v="0"/>
    <x v="0"/>
    <x v="2"/>
    <x v="2"/>
    <x v="0"/>
    <x v="1"/>
    <x v="0"/>
    <x v="1"/>
    <x v="0"/>
    <x v="0"/>
    <x v="2"/>
    <x v="1"/>
    <x v="1"/>
    <x v="3"/>
    <x v="0"/>
    <x v="0"/>
    <m/>
    <m/>
    <m/>
    <m/>
    <m/>
    <m/>
    <m/>
    <m/>
    <m/>
    <m/>
    <s v="Rather true"/>
    <s v="Rather true"/>
    <x v="4"/>
    <x v="4"/>
    <x v="3"/>
    <x v="0"/>
    <x v="0"/>
    <x v="1"/>
    <x v="6"/>
    <x v="3"/>
    <x v="6"/>
    <x v="1"/>
    <x v="2"/>
    <x v="0"/>
    <x v="1"/>
    <x v="1"/>
    <x v="3"/>
    <x v="1"/>
    <x v="1"/>
    <x v="1"/>
    <x v="2"/>
    <x v="0"/>
    <x v="0"/>
    <x v="5"/>
    <x v="1"/>
    <x v="4"/>
    <x v="1"/>
    <x v="0"/>
    <x v="0"/>
    <x v="0"/>
    <x v="0"/>
    <x v="0"/>
    <n v="32.5"/>
    <n v="0.38690476190476192"/>
    <n v="7.5"/>
    <n v="18"/>
    <n v="5.5"/>
    <n v="0.13750000000000001"/>
    <n v="5.3520000000000003"/>
    <m/>
    <m/>
    <n v="0"/>
    <n v="2.1440000000000001"/>
    <n v="2.1440000000000001"/>
    <m/>
    <m/>
    <m/>
    <n v="1.34"/>
    <m/>
    <m/>
    <n v="1.34"/>
    <n v="0"/>
    <n v="0"/>
    <n v="0.52800000000000002"/>
    <m/>
    <n v="1.34"/>
  </r>
  <r>
    <x v="85"/>
    <x v="1"/>
    <n v="1"/>
    <m/>
    <m/>
    <x v="10"/>
    <s v="WR"/>
    <m/>
    <x v="175"/>
    <n v="0"/>
    <s v="NO"/>
    <n v="90"/>
    <s v="NO"/>
    <m/>
    <m/>
    <m/>
    <m/>
    <n v="0"/>
    <s v="NO"/>
    <n v="0"/>
    <s v="NO"/>
    <s v="no"/>
    <s v="No"/>
    <x v="1"/>
    <n v="22"/>
    <s v="other quality label"/>
    <s v="VVAK"/>
    <s v="Yes, in IPM"/>
    <s v="Never"/>
    <s v="Sand"/>
    <s v="30 - 60 cm"/>
    <n v="0"/>
    <n v="0"/>
    <x v="0"/>
    <x v="3"/>
    <x v="3"/>
    <x v="0"/>
    <x v="3"/>
    <x v="3"/>
    <x v="4"/>
    <x v="2"/>
    <x v="0"/>
    <x v="0"/>
    <x v="3"/>
    <x v="4"/>
    <x v="0"/>
    <x v="6"/>
    <x v="4"/>
    <x v="5"/>
    <x v="0"/>
    <x v="1"/>
    <x v="4"/>
    <x v="2"/>
    <x v="0"/>
    <x v="2"/>
    <x v="0"/>
    <x v="1"/>
    <x v="0"/>
    <x v="0"/>
    <x v="1"/>
    <x v="1"/>
    <x v="2"/>
    <x v="2"/>
    <x v="1"/>
    <x v="2"/>
    <x v="2"/>
    <x v="1"/>
    <x v="1"/>
    <x v="3"/>
    <x v="0"/>
    <x v="1"/>
    <m/>
    <m/>
    <m/>
    <m/>
    <m/>
    <m/>
    <m/>
    <m/>
    <m/>
    <m/>
    <s v="Rather true"/>
    <s v="Fully true"/>
    <x v="4"/>
    <x v="4"/>
    <x v="5"/>
    <x v="4"/>
    <x v="0"/>
    <x v="2"/>
    <x v="6"/>
    <x v="0"/>
    <x v="6"/>
    <x v="3"/>
    <x v="3"/>
    <x v="0"/>
    <x v="0"/>
    <x v="0"/>
    <x v="1"/>
    <x v="3"/>
    <x v="1"/>
    <x v="1"/>
    <x v="0"/>
    <x v="0"/>
    <x v="0"/>
    <x v="2"/>
    <x v="0"/>
    <x v="4"/>
    <x v="2"/>
    <x v="2"/>
    <x v="0"/>
    <x v="1"/>
    <x v="0"/>
    <x v="0"/>
    <n v="31"/>
    <n v="0.36904761904761907"/>
    <n v="9"/>
    <n v="14"/>
    <n v="6"/>
    <n v="0.15"/>
    <n v="8.2111111111111121"/>
    <m/>
    <m/>
    <n v="0.1111111111111111"/>
    <n v="2.3666666666666667"/>
    <n v="2.4777777777777779"/>
    <m/>
    <m/>
    <m/>
    <n v="4.3888888888888893"/>
    <m/>
    <m/>
    <n v="0.84444444444444444"/>
    <n v="0.5"/>
    <n v="0"/>
    <n v="0"/>
    <m/>
    <n v="1.3444444444444446"/>
  </r>
  <r>
    <x v="86"/>
    <x v="1"/>
    <n v="1"/>
    <m/>
    <m/>
    <x v="10"/>
    <s v="WR"/>
    <m/>
    <x v="176"/>
    <n v="0"/>
    <s v="NO"/>
    <n v="850"/>
    <s v="NO"/>
    <m/>
    <m/>
    <m/>
    <m/>
    <n v="0"/>
    <s v="NO"/>
    <n v="0"/>
    <s v="NO"/>
    <n v="0"/>
    <s v="No"/>
    <x v="1"/>
    <n v="17"/>
    <s v="other quality label"/>
    <s v="globalGAP"/>
    <s v="Yes, in IPM"/>
    <s v="Never"/>
    <s v="Sand"/>
    <s v="30 - 60 cm"/>
    <n v="1"/>
    <n v="0"/>
    <x v="0"/>
    <x v="1"/>
    <x v="3"/>
    <x v="0"/>
    <x v="3"/>
    <x v="4"/>
    <x v="4"/>
    <x v="4"/>
    <x v="0"/>
    <x v="3"/>
    <x v="3"/>
    <x v="4"/>
    <x v="0"/>
    <x v="6"/>
    <x v="0"/>
    <x v="0"/>
    <x v="0"/>
    <x v="0"/>
    <x v="1"/>
    <x v="1"/>
    <x v="5"/>
    <x v="2"/>
    <x v="0"/>
    <x v="1"/>
    <x v="0"/>
    <x v="1"/>
    <x v="1"/>
    <x v="1"/>
    <x v="2"/>
    <x v="2"/>
    <x v="0"/>
    <x v="2"/>
    <x v="2"/>
    <x v="1"/>
    <x v="1"/>
    <x v="3"/>
    <x v="0"/>
    <x v="0"/>
    <m/>
    <m/>
    <m/>
    <m/>
    <m/>
    <m/>
    <m/>
    <m/>
    <m/>
    <m/>
    <s v="Rather true"/>
    <s v="Fully true"/>
    <x v="4"/>
    <x v="4"/>
    <x v="4"/>
    <x v="0"/>
    <x v="0"/>
    <x v="1"/>
    <x v="6"/>
    <x v="4"/>
    <x v="6"/>
    <x v="0"/>
    <x v="2"/>
    <x v="3"/>
    <x v="0"/>
    <x v="1"/>
    <x v="2"/>
    <x v="1"/>
    <x v="2"/>
    <x v="1"/>
    <x v="0"/>
    <x v="0"/>
    <x v="0"/>
    <x v="0"/>
    <x v="2"/>
    <x v="4"/>
    <x v="3"/>
    <x v="0"/>
    <x v="3"/>
    <x v="0"/>
    <x v="2"/>
    <x v="0"/>
    <n v="36.333333333333336"/>
    <n v="0.43253968253968256"/>
    <n v="9.3333333333333339"/>
    <n v="17.333333333333332"/>
    <n v="7"/>
    <n v="0.17499999999999999"/>
    <n v="5.760416666666667"/>
    <m/>
    <m/>
    <n v="0"/>
    <n v="1.21"/>
    <n v="1.21"/>
    <m/>
    <m/>
    <m/>
    <n v="2.4666666666666668"/>
    <m/>
    <m/>
    <n v="1.95"/>
    <n v="3.3750000000000002E-2"/>
    <n v="0"/>
    <n v="0.1"/>
    <m/>
    <n v="1.9837499999999999"/>
  </r>
  <r>
    <x v="87"/>
    <x v="1"/>
    <n v="1"/>
    <m/>
    <m/>
    <x v="10"/>
    <s v="WR"/>
    <m/>
    <x v="177"/>
    <n v="0"/>
    <s v="NO"/>
    <n v="350"/>
    <s v="NO"/>
    <m/>
    <m/>
    <m/>
    <m/>
    <n v="0"/>
    <s v="NO"/>
    <n v="0"/>
    <s v="NO"/>
    <n v="0"/>
    <s v="No"/>
    <x v="1"/>
    <n v="1"/>
    <s v="other quality label"/>
    <s v="VVAK"/>
    <s v="None + Yes, in IPM"/>
    <s v="Never"/>
    <s v="Sand"/>
    <s v="30 - 60 cm"/>
    <n v="1"/>
    <n v="0"/>
    <x v="0"/>
    <x v="2"/>
    <x v="3"/>
    <x v="0"/>
    <x v="3"/>
    <x v="1"/>
    <x v="2"/>
    <x v="0"/>
    <x v="3"/>
    <x v="4"/>
    <x v="4"/>
    <x v="3"/>
    <x v="0"/>
    <x v="6"/>
    <x v="1"/>
    <x v="3"/>
    <x v="0"/>
    <x v="0"/>
    <x v="1"/>
    <x v="0"/>
    <x v="3"/>
    <x v="1"/>
    <x v="0"/>
    <x v="0"/>
    <x v="1"/>
    <x v="3"/>
    <x v="1"/>
    <x v="1"/>
    <x v="1"/>
    <x v="3"/>
    <x v="0"/>
    <x v="2"/>
    <x v="2"/>
    <x v="3"/>
    <x v="1"/>
    <x v="3"/>
    <x v="1"/>
    <x v="1"/>
    <m/>
    <m/>
    <m/>
    <m/>
    <m/>
    <m/>
    <m/>
    <m/>
    <m/>
    <m/>
    <s v="Fully true"/>
    <s v="Fully true"/>
    <x v="4"/>
    <x v="4"/>
    <x v="0"/>
    <x v="0"/>
    <x v="0"/>
    <x v="2"/>
    <x v="6"/>
    <x v="1"/>
    <x v="6"/>
    <x v="1"/>
    <x v="3"/>
    <x v="0"/>
    <x v="1"/>
    <x v="5"/>
    <x v="3"/>
    <x v="1"/>
    <x v="1"/>
    <x v="0"/>
    <x v="0"/>
    <x v="0"/>
    <x v="0"/>
    <x v="0"/>
    <x v="2"/>
    <x v="4"/>
    <x v="1"/>
    <x v="2"/>
    <x v="0"/>
    <x v="1"/>
    <x v="0"/>
    <x v="0"/>
    <n v="43"/>
    <n v="0.51190476190476186"/>
    <n v="6"/>
    <n v="25"/>
    <n v="3"/>
    <n v="7.4999999999999997E-2"/>
    <n v="0"/>
    <m/>
    <m/>
    <n v="0"/>
    <n v="0"/>
    <n v="0"/>
    <m/>
    <m/>
    <m/>
    <n v="0"/>
    <m/>
    <m/>
    <n v="0"/>
    <n v="0"/>
    <n v="0"/>
    <n v="0"/>
    <m/>
    <n v="0"/>
  </r>
  <r>
    <x v="88"/>
    <x v="1"/>
    <n v="1"/>
    <m/>
    <m/>
    <x v="10"/>
    <s v="WR"/>
    <m/>
    <x v="178"/>
    <n v="0"/>
    <s v="NO"/>
    <n v="800"/>
    <s v="NO"/>
    <m/>
    <m/>
    <m/>
    <m/>
    <n v="0"/>
    <s v="NO"/>
    <n v="0"/>
    <s v="NO"/>
    <n v="0"/>
    <s v="No"/>
    <x v="1"/>
    <m/>
    <s v="other quality label"/>
    <s v="global GAB and VVAK"/>
    <s v="None + Yes, in IPM"/>
    <s v="Never"/>
    <s v="Sand"/>
    <s v="30 - 60 cm"/>
    <n v="0"/>
    <n v="0"/>
    <x v="1"/>
    <x v="0"/>
    <x v="3"/>
    <x v="1"/>
    <x v="2"/>
    <x v="1"/>
    <x v="3"/>
    <x v="2"/>
    <x v="0"/>
    <x v="0"/>
    <x v="0"/>
    <x v="0"/>
    <x v="0"/>
    <x v="6"/>
    <x v="0"/>
    <x v="0"/>
    <x v="0"/>
    <x v="3"/>
    <x v="1"/>
    <x v="0"/>
    <x v="0"/>
    <x v="1"/>
    <x v="1"/>
    <x v="0"/>
    <x v="0"/>
    <x v="3"/>
    <x v="1"/>
    <x v="2"/>
    <x v="0"/>
    <x v="2"/>
    <x v="1"/>
    <x v="0"/>
    <x v="2"/>
    <x v="1"/>
    <x v="6"/>
    <x v="3"/>
    <x v="0"/>
    <x v="3"/>
    <m/>
    <m/>
    <m/>
    <m/>
    <m/>
    <m/>
    <m/>
    <m/>
    <m/>
    <m/>
    <s v="Fully true"/>
    <s v="Rather true"/>
    <x v="4"/>
    <x v="4"/>
    <x v="4"/>
    <x v="4"/>
    <x v="0"/>
    <x v="1"/>
    <x v="6"/>
    <x v="0"/>
    <x v="6"/>
    <x v="0"/>
    <x v="3"/>
    <x v="1"/>
    <x v="0"/>
    <x v="0"/>
    <x v="3"/>
    <x v="1"/>
    <x v="3"/>
    <x v="1"/>
    <x v="0"/>
    <x v="0"/>
    <x v="2"/>
    <x v="1"/>
    <x v="1"/>
    <x v="4"/>
    <x v="2"/>
    <x v="0"/>
    <x v="3"/>
    <x v="1"/>
    <x v="0"/>
    <x v="0"/>
    <n v="36"/>
    <n v="0.42857142857142855"/>
    <n v="8"/>
    <n v="19"/>
    <n v="5"/>
    <n v="0.125"/>
    <n v="7.7"/>
    <m/>
    <m/>
    <n v="0"/>
    <n v="2.2999999999999998"/>
    <n v="2.2999999999999998"/>
    <m/>
    <m/>
    <m/>
    <n v="4.25"/>
    <m/>
    <m/>
    <n v="1"/>
    <n v="0.15"/>
    <n v="0"/>
    <n v="0"/>
    <m/>
    <n v="1.1499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9385E8-67F8-4F43-AF03-27DC2E041E39}" name="PivotTable2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3:B6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3"/>
        <item x="5"/>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0"/>
  </rowFields>
  <rowItems count="7">
    <i>
      <x v="1"/>
    </i>
    <i>
      <x v="2"/>
    </i>
    <i>
      <x v="3"/>
    </i>
    <i>
      <x v="4"/>
    </i>
    <i>
      <x v="5"/>
    </i>
    <i>
      <x v="6"/>
    </i>
    <i t="grand">
      <x/>
    </i>
  </rowItems>
  <colItems count="1">
    <i/>
  </colItems>
  <dataFields count="1">
    <dataField name="Count of limit the use of crop protection products to a minimum" fld="5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EA0015-A072-43AD-BE91-B683B2247DEB}" name="PivotTable2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7:B8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4"/>
        <item x="5"/>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2"/>
  </rowFields>
  <rowItems count="7">
    <i>
      <x v="1"/>
    </i>
    <i>
      <x v="2"/>
    </i>
    <i>
      <x v="3"/>
    </i>
    <i>
      <x v="4"/>
    </i>
    <i>
      <x v="5"/>
    </i>
    <i>
      <x v="6"/>
    </i>
    <i t="grand">
      <x/>
    </i>
  </rowItems>
  <colItems count="1">
    <i/>
  </colItems>
  <dataFields count="1">
    <dataField name="Count of Most of my acquaintances expect me to limit the use of crop protection products to a minimum." fld="5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9E8844A-5BAE-4C78-AA76-05A0B3DFF3C4}" name="PivotTable2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5:B7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2"/>
        <item x="5"/>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1"/>
  </rowFields>
  <rowItems count="7">
    <i>
      <x v="1"/>
    </i>
    <i>
      <x v="2"/>
    </i>
    <i>
      <x v="3"/>
    </i>
    <i>
      <x v="4"/>
    </i>
    <i>
      <x v="5"/>
    </i>
    <i>
      <x v="6"/>
    </i>
    <i t="grand">
      <x/>
    </i>
  </rowItems>
  <colItems count="1">
    <i/>
  </colItems>
  <dataFields count="1">
    <dataField name="Count of My family members expect me to limit the use of crop protection products to a minimum" fld="5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082AFF-2238-45E4-AED6-F55B9DB1AB8F}" name="PivotTable1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axis="axisRow" dataField="1" showAll="0">
      <items count="7">
        <item m="1" x="5"/>
        <item x="0"/>
        <item x="2"/>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6">
    <i>
      <x v="1"/>
    </i>
    <i>
      <x v="2"/>
    </i>
    <i>
      <x v="3"/>
    </i>
    <i>
      <x v="4"/>
    </i>
    <i>
      <x v="5"/>
    </i>
    <i t="grand">
      <x/>
    </i>
  </rowItems>
  <colItems count="1">
    <i/>
  </colItems>
  <dataFields count="1">
    <dataField name="Count of crop protection must be cost-effective" fld="3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1C843B2-38CB-4DC7-B2AC-0EDFDFF4D66D}" name="PivotTable19"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B2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8">
        <item m="1" x="6"/>
        <item x="3"/>
        <item x="2"/>
        <item x="5"/>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4"/>
  </rowFields>
  <rowItems count="7">
    <i>
      <x v="1"/>
    </i>
    <i>
      <x v="2"/>
    </i>
    <i>
      <x v="3"/>
    </i>
    <i>
      <x v="4"/>
    </i>
    <i>
      <x v="5"/>
    </i>
    <i>
      <x v="6"/>
    </i>
    <i t="grand">
      <x/>
    </i>
  </rowItems>
  <colItems count="1">
    <i/>
  </colItems>
  <dataFields count="1">
    <dataField name="Count of crop protection must not be labour intensive" fld="3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67D8BC8-6645-4550-803A-CCAD5F9F6EF3}" name="PivotTable2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9:B9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5"/>
        <item x="0"/>
        <item x="4"/>
        <item x="2"/>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3"/>
  </rowFields>
  <rowItems count="7">
    <i>
      <x v="1"/>
    </i>
    <i>
      <x v="2"/>
    </i>
    <i>
      <x v="3"/>
    </i>
    <i>
      <x v="4"/>
    </i>
    <i>
      <x v="5"/>
    </i>
    <i>
      <x v="6"/>
    </i>
    <i t="grand">
      <x/>
    </i>
  </rowItems>
  <colItems count="1">
    <i/>
  </colItems>
  <dataFields count="1">
    <dataField name="Count of Most farmers in my circle of acquaintances limit the use of crop protection products to a minimum" fld="5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C22CD82-48E3-4223-A081-A6C1ECABDD4C}" name="PivotTable2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1:B4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2"/>
        <item x="4"/>
        <item x="3"/>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6"/>
  </rowFields>
  <rowItems count="7">
    <i>
      <x v="1"/>
    </i>
    <i>
      <x v="2"/>
    </i>
    <i>
      <x v="3"/>
    </i>
    <i>
      <x v="4"/>
    </i>
    <i>
      <x v="5"/>
    </i>
    <i>
      <x v="6"/>
    </i>
    <i t="grand">
      <x/>
    </i>
  </rowItems>
  <colItems count="1">
    <i/>
  </colItems>
  <dataFields count="1">
    <dataField name="Count of restrict my use of crop protection products" fld="3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F476946-D978-4741-AECD-D60802A00E21}" name="PivotTable2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9:B3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3"/>
        <item x="5"/>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7">
    <i>
      <x v="1"/>
    </i>
    <i>
      <x v="2"/>
    </i>
    <i>
      <x v="3"/>
    </i>
    <i>
      <x v="4"/>
    </i>
    <i>
      <x v="5"/>
    </i>
    <i>
      <x v="6"/>
    </i>
    <i t="grand">
      <x/>
    </i>
  </rowItems>
  <colItems count="1">
    <i/>
  </colItems>
  <dataFields count="1">
    <dataField name="Count of Alternative crop protection methods are usually too risky" fld="3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EBE84CE-0A8E-49C9-A326-0A94F35376C0}" name="PivotTable2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2"/>
        <item x="5"/>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8"/>
  </rowFields>
  <rowItems count="7">
    <i>
      <x v="1"/>
    </i>
    <i>
      <x v="2"/>
    </i>
    <i>
      <x v="3"/>
    </i>
    <i>
      <x v="4"/>
    </i>
    <i>
      <x v="5"/>
    </i>
    <i>
      <x v="6"/>
    </i>
    <i t="grand">
      <x/>
    </i>
  </rowItems>
  <colItems count="1">
    <i/>
  </colItems>
  <dataFields count="1">
    <dataField name="Count of Decision Support System (DSS)" fld="88"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7815718-50AB-4867-BC6B-84ECAC5BDED6}" name="PivotTable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9:B3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5"/>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0"/>
  </rowFields>
  <rowItems count="7">
    <i>
      <x v="1"/>
    </i>
    <i>
      <x v="2"/>
    </i>
    <i>
      <x v="3"/>
    </i>
    <i>
      <x v="4"/>
    </i>
    <i>
      <x v="5"/>
    </i>
    <i>
      <x v="6"/>
    </i>
    <i t="grand">
      <x/>
    </i>
  </rowItems>
  <colItems count="1">
    <i/>
  </colItems>
  <dataFields count="1">
    <dataField name="Count of I treat according to my knowledge" fld="9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4F6C197-D4C8-4462-BAE9-40618C218EE5}" name="PivotTable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7:B8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3"/>
        <item x="2"/>
        <item x="5"/>
        <item x="0"/>
        <item x="1"/>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4"/>
  </rowFields>
  <rowItems count="7">
    <i>
      <x v="1"/>
    </i>
    <i>
      <x v="2"/>
    </i>
    <i>
      <x v="3"/>
    </i>
    <i>
      <x v="4"/>
    </i>
    <i>
      <x v="5"/>
    </i>
    <i>
      <x v="6"/>
    </i>
    <i t="grand">
      <x/>
    </i>
  </rowItems>
  <colItems count="1">
    <i/>
  </colItems>
  <dataFields count="1">
    <dataField name="Count of leave an untreated area in the vineyard so I can see the effect of the spray" fld="9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A1CE618-149A-450C-AA8D-01F28BC41552}" name="PivotTable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9:B9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1"/>
        <item x="3"/>
        <item x="4"/>
        <item x="5"/>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5"/>
  </rowFields>
  <rowItems count="7">
    <i>
      <x/>
    </i>
    <i>
      <x v="1"/>
    </i>
    <i>
      <x v="2"/>
    </i>
    <i>
      <x v="3"/>
    </i>
    <i>
      <x v="4"/>
    </i>
    <i>
      <x v="5"/>
    </i>
    <i t="grand">
      <x/>
    </i>
  </rowItems>
  <colItems count="1">
    <i/>
  </colItems>
  <dataFields count="1">
    <dataField name="Count of I monitor to see the effect of the sprays" fld="9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BCC6BAD-A9B1-412F-B77A-3CE2BF5CA260}" name="PivotTable2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B2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9">
        <item m="1" x="7"/>
        <item x="1"/>
        <item x="4"/>
        <item x="5"/>
        <item x="2"/>
        <item x="3"/>
        <item x="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9"/>
  </rowFields>
  <rowItems count="8">
    <i>
      <x v="1"/>
    </i>
    <i>
      <x v="2"/>
    </i>
    <i>
      <x v="3"/>
    </i>
    <i>
      <x v="4"/>
    </i>
    <i>
      <x v="5"/>
    </i>
    <i>
      <x v="6"/>
    </i>
    <i>
      <x v="7"/>
    </i>
    <i t="grand">
      <x/>
    </i>
  </rowItems>
  <colItems count="1">
    <i/>
  </colItems>
  <dataFields count="1">
    <dataField name="Count of I only treat the parts of the field that need treatment" fld="89"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E072E61-961D-424C-9B4D-356A95957638}" name="PivotTable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1:B49"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9">
        <item m="1" x="7"/>
        <item x="2"/>
        <item x="1"/>
        <item x="5"/>
        <item x="3"/>
        <item x="4"/>
        <item x="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1"/>
  </rowFields>
  <rowItems count="8">
    <i>
      <x v="1"/>
    </i>
    <i>
      <x v="2"/>
    </i>
    <i>
      <x v="3"/>
    </i>
    <i>
      <x v="4"/>
    </i>
    <i>
      <x v="5"/>
    </i>
    <i>
      <x v="6"/>
    </i>
    <i>
      <x v="7"/>
    </i>
    <i t="grand">
      <x/>
    </i>
  </rowItems>
  <colItems count="1">
    <i/>
  </colItems>
  <dataFields count="1">
    <dataField name="Count of professional recommendation" fld="9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9552F64-C356-4ED0-A688-BB21FDB3AF30}" name="PivotTable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1:B10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5"/>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6"/>
  </rowFields>
  <rowItems count="7">
    <i>
      <x v="1"/>
    </i>
    <i>
      <x v="2"/>
    </i>
    <i>
      <x v="3"/>
    </i>
    <i>
      <x v="4"/>
    </i>
    <i>
      <x v="5"/>
    </i>
    <i>
      <x v="6"/>
    </i>
    <i t="grand">
      <x/>
    </i>
  </rowItems>
  <colItems count="1">
    <i/>
  </colItems>
  <dataFields count="1">
    <dataField name="Count of  not have the time nor the resources to monitor after treatment" fld="9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3F8D9BD-9F9E-48ED-914D-385218C5B982}" name="PivotTable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3:B6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9">
        <item m="1" x="7"/>
        <item x="1"/>
        <item x="3"/>
        <item x="4"/>
        <item x="6"/>
        <item x="2"/>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2"/>
  </rowFields>
  <rowItems count="8">
    <i>
      <x v="1"/>
    </i>
    <i>
      <x v="2"/>
    </i>
    <i>
      <x v="3"/>
    </i>
    <i>
      <x v="4"/>
    </i>
    <i>
      <x v="5"/>
    </i>
    <i>
      <x v="6"/>
    </i>
    <i>
      <x v="7"/>
    </i>
    <i t="grand">
      <x/>
    </i>
  </rowItems>
  <colItems count="1">
    <i/>
  </colItems>
  <dataFields count="1">
    <dataField name="Count of I adapt the timing of treatments" fld="9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6D3B631-51C8-4446-8E36-8C8617FABB1C}" name="PivotTable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5:B7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4"/>
        <item x="5"/>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3"/>
  </rowFields>
  <rowItems count="7">
    <i>
      <x v="1"/>
    </i>
    <i>
      <x v="2"/>
    </i>
    <i>
      <x v="3"/>
    </i>
    <i>
      <x v="4"/>
    </i>
    <i>
      <x v="5"/>
    </i>
    <i>
      <x v="6"/>
    </i>
    <i t="grand">
      <x/>
    </i>
  </rowItems>
  <colItems count="1">
    <i/>
  </colItems>
  <dataFields count="1">
    <dataField name="Count of  treat all over" fld="9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1E3D3C0-1BCE-4469-90A3-27095A7B3DAA}" name="PivotTable1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7:B14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4"/>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8"/>
  </rowFields>
  <rowItems count="7">
    <i>
      <x v="1"/>
    </i>
    <i>
      <x v="2"/>
    </i>
    <i>
      <x v="3"/>
    </i>
    <i>
      <x v="4"/>
    </i>
    <i>
      <x v="5"/>
    </i>
    <i>
      <x v="6"/>
    </i>
    <i t="grand">
      <x/>
    </i>
  </rowItems>
  <colItems count="1">
    <i/>
  </colItems>
  <dataFields count="1">
    <dataField name="Count of IPM is a way to protect biodiversity" fld="48"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050E379-C861-416E-AE67-E51433279844}" name="PivotTable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B2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3"/>
        <item x="5"/>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7">
    <i>
      <x v="1"/>
    </i>
    <i>
      <x v="2"/>
    </i>
    <i>
      <x v="3"/>
    </i>
    <i>
      <x v="4"/>
    </i>
    <i>
      <x v="5"/>
    </i>
    <i>
      <x v="6"/>
    </i>
    <i t="grand">
      <x/>
    </i>
  </rowItems>
  <colItems count="1">
    <i/>
  </colItems>
  <dataFields count="1">
    <dataField name="Count of IPM is a way to reduce unnecessary costs" fld="38"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2DFDE3B-DCF7-4905-BBFF-11A30688B96D}" name="PivotTable1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1:B107"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1"/>
        <item x="3"/>
        <item x="4"/>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5"/>
  </rowFields>
  <rowItems count="6">
    <i>
      <x/>
    </i>
    <i>
      <x v="1"/>
    </i>
    <i>
      <x v="2"/>
    </i>
    <i>
      <x v="3"/>
    </i>
    <i>
      <x v="4"/>
    </i>
    <i t="grand">
      <x/>
    </i>
  </rowItems>
  <colItems count="1">
    <i/>
  </colItems>
  <dataFields count="1">
    <dataField name="Count of IPM is a way to protect the health of consumers" fld="4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2A7CBE2-CB16-4A43-8BF0-F235EA39F7BE}" name="PivotTable1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49:B157"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1"/>
        <item x="2"/>
        <item x="3"/>
        <item x="5"/>
        <item x="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9"/>
  </rowFields>
  <rowItems count="8">
    <i>
      <x/>
    </i>
    <i>
      <x v="1"/>
    </i>
    <i>
      <x v="2"/>
    </i>
    <i>
      <x v="3"/>
    </i>
    <i>
      <x v="4"/>
    </i>
    <i>
      <x v="5"/>
    </i>
    <i>
      <x v="6"/>
    </i>
    <i t="grand">
      <x/>
    </i>
  </rowItems>
  <colItems count="1">
    <i/>
  </colItems>
  <dataFields count="1">
    <dataField name="Count of IPM is a way to access specific markets" fld="49"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30FB78FF-DD2F-4B67-A7A7-FE50F939EA6E}" name="PivotTable1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13:B12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1"/>
        <item x="3"/>
        <item x="2"/>
        <item x="4"/>
        <item x="5"/>
        <item x="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6"/>
  </rowFields>
  <rowItems count="8">
    <i>
      <x/>
    </i>
    <i>
      <x v="1"/>
    </i>
    <i>
      <x v="2"/>
    </i>
    <i>
      <x v="3"/>
    </i>
    <i>
      <x v="4"/>
    </i>
    <i>
      <x v="5"/>
    </i>
    <i>
      <x v="6"/>
    </i>
    <i t="grand">
      <x/>
    </i>
  </rowItems>
  <colItems count="1">
    <i/>
  </colItems>
  <dataFields count="1">
    <dataField name="Count of IPM is a way to increase the added value of my products" fld="4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253D447-375F-4B14-BEE2-D231EA93E49D}" name="PivotTable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9">
        <item m="1" x="6"/>
        <item x="0"/>
        <item x="2"/>
        <item x="5"/>
        <item x="1"/>
        <item x="4"/>
        <item x="3"/>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7">
    <i>
      <x v="1"/>
    </i>
    <i>
      <x v="2"/>
    </i>
    <i>
      <x v="3"/>
    </i>
    <i>
      <x v="4"/>
    </i>
    <i>
      <x v="5"/>
    </i>
    <i>
      <x v="6"/>
    </i>
    <i t="grand">
      <x/>
    </i>
  </rowItems>
  <colItems count="1">
    <i/>
  </colItems>
  <dataFields count="1">
    <dataField name="Count of IPM is a way to fulfil regulations" fld="37"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A3FFA13-5976-4DF0-9A68-8D6E57DECEF1}" name="PivotTable1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7:B8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4"/>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3"/>
  </rowFields>
  <rowItems count="7">
    <i>
      <x v="1"/>
    </i>
    <i>
      <x v="2"/>
    </i>
    <i>
      <x v="3"/>
    </i>
    <i>
      <x v="4"/>
    </i>
    <i>
      <x v="5"/>
    </i>
    <i>
      <x v="6"/>
    </i>
    <i t="grand">
      <x/>
    </i>
  </rowItems>
  <colItems count="1">
    <i/>
  </colItems>
  <dataFields count="1">
    <dataField name="Count of IPM is a way to protect the health of my family" fld="4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8895B0C-C93A-4FE3-AD20-E8873CDF7E52}" name="PivotTable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3:B6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4"/>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7">
    <i>
      <x v="1"/>
    </i>
    <i>
      <x v="2"/>
    </i>
    <i>
      <x v="3"/>
    </i>
    <i>
      <x v="4"/>
    </i>
    <i>
      <x v="5"/>
    </i>
    <i>
      <x v="6"/>
    </i>
    <i t="grand">
      <x/>
    </i>
  </rowItems>
  <colItems count="1">
    <i/>
  </colItems>
  <dataFields count="1">
    <dataField name="Count of IPM is a way to improve soil health" fld="4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863678A-8B0A-4E49-9F5F-300910ACFF4C}" name="PivotTable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9:B3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3"/>
        <item x="5"/>
        <item x="1"/>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9"/>
  </rowFields>
  <rowItems count="7">
    <i>
      <x v="1"/>
    </i>
    <i>
      <x v="2"/>
    </i>
    <i>
      <x v="3"/>
    </i>
    <i>
      <x v="4"/>
    </i>
    <i>
      <x v="5"/>
    </i>
    <i>
      <x v="6"/>
    </i>
    <i t="grand">
      <x/>
    </i>
  </rowItems>
  <colItems count="1">
    <i/>
  </colItems>
  <dataFields count="1">
    <dataField name="Count of IPM is a way to improve the control of pests" fld="39"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BB2B89D3-3F55-46BC-BD8D-2E3D0164A0DB}" name="PivotTable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1:B47"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m="1" x="5"/>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0"/>
  </rowFields>
  <rowItems count="6">
    <i>
      <x v="1"/>
    </i>
    <i>
      <x v="2"/>
    </i>
    <i>
      <x v="3"/>
    </i>
    <i>
      <x v="4"/>
    </i>
    <i>
      <x v="5"/>
    </i>
    <i t="grand">
      <x/>
    </i>
  </rowItems>
  <colItems count="1">
    <i/>
  </colItems>
  <dataFields count="1">
    <dataField name="Count of IPM is a way to reduce pesticide use" fld="4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3A3F03E5-9D28-4A6D-9A8B-7222E3ECDFD1}" name="PivotTable1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25:B13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5"/>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7"/>
  </rowFields>
  <rowItems count="7">
    <i>
      <x v="1"/>
    </i>
    <i>
      <x v="2"/>
    </i>
    <i>
      <x v="3"/>
    </i>
    <i>
      <x v="4"/>
    </i>
    <i>
      <x v="5"/>
    </i>
    <i>
      <x v="6"/>
    </i>
    <i t="grand">
      <x/>
    </i>
  </rowItems>
  <colItems count="1">
    <i/>
  </colItems>
  <dataFields count="1">
    <dataField name="Count of IPM is a way to reduce environmental impacts" fld="47"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B0996522-183F-4065-8601-4A3A43475025}" name="PivotTable1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9:B9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5"/>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7">
    <i>
      <x v="1"/>
    </i>
    <i>
      <x v="2"/>
    </i>
    <i>
      <x v="3"/>
    </i>
    <i>
      <x v="4"/>
    </i>
    <i>
      <x v="5"/>
    </i>
    <i>
      <x v="6"/>
    </i>
    <i t="grand">
      <x/>
    </i>
  </rowItems>
  <colItems count="1">
    <i/>
  </colItems>
  <dataFields count="1">
    <dataField name="Count of IPM is a way to protect the health of my neighbours" fld="4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48A8012E-4A18-4667-9DF0-B09AD18473D5}" name="PivotTable9"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5:B7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3"/>
        <item x="2"/>
        <item x="4"/>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2"/>
  </rowFields>
  <rowItems count="7">
    <i>
      <x v="1"/>
    </i>
    <i>
      <x v="2"/>
    </i>
    <i>
      <x v="3"/>
    </i>
    <i>
      <x v="4"/>
    </i>
    <i>
      <x v="5"/>
    </i>
    <i>
      <x v="6"/>
    </i>
    <i t="grand">
      <x/>
    </i>
  </rowItems>
  <colItems count="1">
    <i/>
  </colItems>
  <dataFields count="1">
    <dataField name="Count of IPM is a way to protect my own health" fld="4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5EBFB60C-DC16-40EC-B231-DF7E50CA4898}" name="PivotTable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B2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m="1" x="4"/>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5"/>
  </rowFields>
  <rowItems count="5">
    <i>
      <x v="1"/>
    </i>
    <i>
      <x v="2"/>
    </i>
    <i>
      <x v="3"/>
    </i>
    <i>
      <x v="4"/>
    </i>
    <i t="grand">
      <x/>
    </i>
  </rowItems>
  <colItems count="1">
    <i/>
  </colItems>
  <dataFields count="1">
    <dataField name="Count of High product quality" fld="5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B9D3D41D-939B-4B92-A095-F43C218638AE}" name="PivotTable1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25:B13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4"/>
        <item x="3"/>
        <item x="0"/>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4"/>
  </rowFields>
  <rowItems count="7">
    <i>
      <x v="1"/>
    </i>
    <i>
      <x v="2"/>
    </i>
    <i>
      <x v="3"/>
    </i>
    <i>
      <x v="4"/>
    </i>
    <i>
      <x v="5"/>
    </i>
    <i>
      <x v="6"/>
    </i>
    <i t="grand">
      <x/>
    </i>
  </rowItems>
  <colItems count="1">
    <i/>
  </colItems>
  <dataFields count="1">
    <dataField name="Count of Meeting the demands of society" fld="6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35EB6C9F-AD05-4D75-83B0-10BEA727E3E3}" name="PivotTable1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9:B96"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5"/>
        <item x="4"/>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1"/>
  </rowFields>
  <rowItems count="7">
    <i>
      <x v="1"/>
    </i>
    <i>
      <x v="2"/>
    </i>
    <i>
      <x v="3"/>
    </i>
    <i>
      <x v="4"/>
    </i>
    <i>
      <x v="5"/>
    </i>
    <i>
      <x v="6"/>
    </i>
    <i t="grand">
      <x/>
    </i>
  </rowItems>
  <colItems count="1">
    <i/>
  </colItems>
  <dataFields count="1">
    <dataField name="Count of As little administrative effort as possible" fld="6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773EE65-5977-4323-A3D3-4DAC6D50E831}" name="PivotTable1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7:B8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5"/>
        <item x="3"/>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7">
    <i>
      <x v="1"/>
    </i>
    <i>
      <x v="2"/>
    </i>
    <i>
      <x v="3"/>
    </i>
    <i>
      <x v="4"/>
    </i>
    <i>
      <x v="5"/>
    </i>
    <i>
      <x v="6"/>
    </i>
    <i t="grand">
      <x/>
    </i>
  </rowItems>
  <colItems count="1">
    <i/>
  </colItems>
  <dataFields count="1">
    <dataField name="Count of Freedom in my choices" fld="6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8B033693-8190-4FF2-93CD-8CA536137DCB}" name="PivotTable1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7:B14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3"/>
        <item x="5"/>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5"/>
  </rowFields>
  <rowItems count="7">
    <i>
      <x/>
    </i>
    <i>
      <x v="1"/>
    </i>
    <i>
      <x v="2"/>
    </i>
    <i>
      <x v="3"/>
    </i>
    <i>
      <x v="4"/>
    </i>
    <i>
      <x v="5"/>
    </i>
    <i t="grand">
      <x/>
    </i>
  </rowItems>
  <colItems count="1">
    <i/>
  </colItems>
  <dataFields count="1">
    <dataField name="Count of Meeting the demands of clients/consumers" fld="6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EA900B7-5591-4BA4-9C3C-2707E7033F44}" name="PivotTable9"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3:B6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5"/>
        <item x="1"/>
        <item x="3"/>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8"/>
  </rowFields>
  <rowItems count="7">
    <i>
      <x v="1"/>
    </i>
    <i>
      <x v="2"/>
    </i>
    <i>
      <x v="3"/>
    </i>
    <i>
      <x v="4"/>
    </i>
    <i>
      <x v="5"/>
    </i>
    <i>
      <x v="6"/>
    </i>
    <i t="grand">
      <x/>
    </i>
  </rowItems>
  <colItems count="1">
    <i/>
  </colItems>
  <dataFields count="1">
    <dataField name="Count of Maintaining agricultural traditions" fld="58"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C4675810-1D5E-4BD4-83D2-EF4010872D48}" name="PivotTable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1:B4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5"/>
        <item x="3"/>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7"/>
  </rowFields>
  <rowItems count="7">
    <i>
      <x v="1"/>
    </i>
    <i>
      <x v="2"/>
    </i>
    <i>
      <x v="3"/>
    </i>
    <i>
      <x v="4"/>
    </i>
    <i>
      <x v="5"/>
    </i>
    <i>
      <x v="6"/>
    </i>
    <i t="grand">
      <x/>
    </i>
  </rowItems>
  <colItems count="1">
    <i/>
  </colItems>
  <dataFields count="1">
    <dataField name="Count of Beautiful fields with healthy crops" fld="57"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1B8AAF7F-65C9-495C-9F0E-38C75754041C}" name="PivotTable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4"/>
        <item x="3"/>
        <item x="1"/>
        <item x="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4"/>
  </rowFields>
  <rowItems count="7">
    <i>
      <x v="1"/>
    </i>
    <i>
      <x v="2"/>
    </i>
    <i>
      <x v="3"/>
    </i>
    <i>
      <x v="4"/>
    </i>
    <i>
      <x v="5"/>
    </i>
    <i>
      <x v="6"/>
    </i>
    <i t="grand">
      <x/>
    </i>
  </rowItems>
  <colItems count="1">
    <i/>
  </colItems>
  <dataFields count="1">
    <dataField name="Count of High yields" fld="5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5BF49A87-21FA-4155-8348-CD7BA5BEEC6F}" name="PivotTable1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13:B119"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m="1" x="5"/>
        <item x="2"/>
        <item x="3"/>
        <item x="1"/>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3"/>
  </rowFields>
  <rowItems count="6">
    <i>
      <x v="1"/>
    </i>
    <i>
      <x v="2"/>
    </i>
    <i>
      <x v="3"/>
    </i>
    <i>
      <x v="4"/>
    </i>
    <i>
      <x v="5"/>
    </i>
    <i t="grand">
      <x/>
    </i>
  </rowItems>
  <colItems count="1">
    <i/>
  </colItems>
  <dataFields count="1">
    <dataField name="Count of Not compromising my health" fld="6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E9843100-ED7A-43DF-9F45-4CF744370ECD}" name="PivotTable1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01:B10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0"/>
        <item x="5"/>
        <item x="3"/>
        <item x="4"/>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2"/>
  </rowFields>
  <rowItems count="7">
    <i>
      <x v="1"/>
    </i>
    <i>
      <x v="2"/>
    </i>
    <i>
      <x v="3"/>
    </i>
    <i>
      <x v="4"/>
    </i>
    <i>
      <x v="5"/>
    </i>
    <i>
      <x v="6"/>
    </i>
    <i t="grand">
      <x/>
    </i>
  </rowItems>
  <colItems count="1">
    <i/>
  </colItems>
  <dataFields count="1">
    <dataField name="Count of Reducing my workload" fld="6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FB940C09-FF58-4546-82F6-BFCC2A60DD5C}" name="PivotTable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9:B3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m="1" x="5"/>
        <item x="2"/>
        <item x="3"/>
        <item x="4"/>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6"/>
  </rowFields>
  <rowItems count="6">
    <i>
      <x v="1"/>
    </i>
    <i>
      <x v="2"/>
    </i>
    <i>
      <x v="3"/>
    </i>
    <i>
      <x v="4"/>
    </i>
    <i>
      <x v="5"/>
    </i>
    <i t="grand">
      <x/>
    </i>
  </rowItems>
  <colItems count="1">
    <i/>
  </colItems>
  <dataFields count="1">
    <dataField name="Count of An income as high as possible." fld="5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B3C0B5E9-7502-4C40-AFF9-21E8E3D11BE5}" name="PivotTable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5:B7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m="1" x="4"/>
        <item x="2"/>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9"/>
  </rowFields>
  <rowItems count="5">
    <i>
      <x v="1"/>
    </i>
    <i>
      <x v="2"/>
    </i>
    <i>
      <x v="3"/>
    </i>
    <i>
      <x v="4"/>
    </i>
    <i t="grand">
      <x/>
    </i>
  </rowItems>
  <colItems count="1">
    <i/>
  </colItems>
  <dataFields count="1">
    <dataField name="Count of Protecting the environment and natural resources" fld="59"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B34A47B6-EB02-494B-9413-36C4226FE1FE}" name="PivotTable1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7:B2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0"/>
        <item x="3"/>
        <item x="5"/>
        <item x="2"/>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8"/>
  </rowFields>
  <rowItems count="8">
    <i>
      <x/>
    </i>
    <i>
      <x v="1"/>
    </i>
    <i>
      <x v="2"/>
    </i>
    <i>
      <x v="3"/>
    </i>
    <i>
      <x v="4"/>
    </i>
    <i>
      <x v="5"/>
    </i>
    <i>
      <x v="6"/>
    </i>
    <i t="grand">
      <x/>
    </i>
  </rowItems>
  <colItems count="1">
    <i/>
  </colItems>
  <dataFields count="1">
    <dataField name="Count of I fully implement all the principles of IPM for the management of diseases" fld="98" subtotal="count" baseField="0" baseItem="0"/>
  </dataFields>
  <formats count="1">
    <format dxfId="61">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B52A4CE1-C047-49F5-BCA7-5454CC272D37}" name="PivotTable1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B13"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5"/>
        <item x="0"/>
        <item x="4"/>
        <item x="2"/>
        <item x="1"/>
        <item x="3"/>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7"/>
  </rowFields>
  <rowItems count="8">
    <i>
      <x/>
    </i>
    <i>
      <x v="1"/>
    </i>
    <i>
      <x v="2"/>
    </i>
    <i>
      <x v="3"/>
    </i>
    <i>
      <x v="4"/>
    </i>
    <i>
      <x v="5"/>
    </i>
    <i>
      <x v="6"/>
    </i>
    <i t="grand">
      <x/>
    </i>
  </rowItems>
  <colItems count="1">
    <i/>
  </colItems>
  <dataFields count="1">
    <dataField name="Count of I fully implement all the principles of IPM for weed management" fld="97" subtotal="count" baseField="0" baseItem="0"/>
  </dataFields>
  <formats count="1">
    <format dxfId="62">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611CA423-DBF0-4A4D-B34D-7042F0CEC88B}" name="PivotTable1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1:B39"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0"/>
        <item x="3"/>
        <item x="5"/>
        <item x="2"/>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9"/>
  </rowFields>
  <rowItems count="8">
    <i>
      <x/>
    </i>
    <i>
      <x v="1"/>
    </i>
    <i>
      <x v="2"/>
    </i>
    <i>
      <x v="3"/>
    </i>
    <i>
      <x v="4"/>
    </i>
    <i>
      <x v="5"/>
    </i>
    <i>
      <x v="6"/>
    </i>
    <i t="grand">
      <x/>
    </i>
  </rowItems>
  <colItems count="1">
    <i/>
  </colItems>
  <dataFields count="1">
    <dataField name="Count of I fully implement all the principles of IPM for pest management (insect pests and other pests)" fld="99" subtotal="count" baseField="0" baseItem="0"/>
  </dataFields>
  <formats count="1">
    <format dxfId="63">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33693ECF-1BCD-4CA3-B5D4-53F4D2B34127}" name="PivotTable3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23:B3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1"/>
        <item x="0"/>
        <item x="4"/>
        <item x="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2"/>
  </rowFields>
  <rowItems count="7">
    <i>
      <x/>
    </i>
    <i>
      <x v="1"/>
    </i>
    <i>
      <x v="2"/>
    </i>
    <i>
      <x v="3"/>
    </i>
    <i>
      <x v="4"/>
    </i>
    <i>
      <x v="5"/>
    </i>
    <i t="grand">
      <x/>
    </i>
  </rowItems>
  <colItems count="1">
    <i/>
  </colItems>
  <dataFields count="1">
    <dataField name="Count of Based on similar farms in the region - Pest Control" fld="102"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68BB76E-6E6E-482F-933B-46160D465A4F}" name="PivotTable3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12:B19"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1"/>
        <item x="0"/>
        <item x="4"/>
        <item x="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1"/>
  </rowFields>
  <rowItems count="7">
    <i>
      <x/>
    </i>
    <i>
      <x v="1"/>
    </i>
    <i>
      <x v="2"/>
    </i>
    <i>
      <x v="3"/>
    </i>
    <i>
      <x v="4"/>
    </i>
    <i>
      <x v="5"/>
    </i>
    <i t="grand">
      <x/>
    </i>
  </rowItems>
  <colItems count="1">
    <i/>
  </colItems>
  <dataFields count="1">
    <dataField name="Count of Based on similar farms in the region - Disease Control" fld="10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D2F6BF60-0AF5-44EC-B9F4-1C098DF470F9}" name="PivotTable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2:B1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3"/>
        <item x="4"/>
        <item x="5"/>
        <item x="1"/>
        <item x="2"/>
        <item x="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0"/>
  </rowFields>
  <rowItems count="8">
    <i>
      <x/>
    </i>
    <i>
      <x v="1"/>
    </i>
    <i>
      <x v="2"/>
    </i>
    <i>
      <x v="3"/>
    </i>
    <i>
      <x v="4"/>
    </i>
    <i>
      <x v="5"/>
    </i>
    <i>
      <x v="6"/>
    </i>
    <i t="grand">
      <x/>
    </i>
  </rowItems>
  <colItems count="1">
    <i/>
  </colItems>
  <dataFields count="1">
    <dataField name="Count of Based on similar farms in the region - Weed Control" fld="10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D92FACB3-97F0-4A8F-9640-13115636096D}" name="PivotTable3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17:B2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9">
        <item m="1" x="7"/>
        <item x="2"/>
        <item x="3"/>
        <item x="4"/>
        <item x="5"/>
        <item x="6"/>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8">
    <i>
      <x v="1"/>
    </i>
    <i>
      <x v="2"/>
    </i>
    <i>
      <x v="3"/>
    </i>
    <i>
      <x v="4"/>
    </i>
    <i>
      <x v="5"/>
    </i>
    <i>
      <x v="6"/>
    </i>
    <i>
      <x v="7"/>
    </i>
    <i t="grand">
      <x/>
    </i>
  </rowItems>
  <colItems count="1">
    <i/>
  </colItems>
  <dataFields count="1">
    <dataField name="Count of Change the cropping system, including the crop rotation" fld="67" subtotal="count" baseField="0" baseItem="0"/>
  </dataFields>
  <formats count="2">
    <format dxfId="56">
      <pivotArea outline="0" collapsedLevelsAreSubtotals="1" fieldPosition="0"/>
    </format>
    <format dxfId="55">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1B55C42D-42DA-4A29-8901-E20137E5C5CC}" name="PivotTable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5:B1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2">
        <item m="1" x="9"/>
        <item x="2"/>
        <item x="7"/>
        <item x="3"/>
        <item x="5"/>
        <item x="6"/>
        <item x="4"/>
        <item m="1" x="10"/>
        <item x="1"/>
        <item x="8"/>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10">
    <i>
      <x v="1"/>
    </i>
    <i>
      <x v="2"/>
    </i>
    <i>
      <x v="3"/>
    </i>
    <i>
      <x v="4"/>
    </i>
    <i>
      <x v="5"/>
    </i>
    <i>
      <x v="6"/>
    </i>
    <i>
      <x v="8"/>
    </i>
    <i>
      <x v="9"/>
    </i>
    <i>
      <x v="10"/>
    </i>
    <i t="grand">
      <x/>
    </i>
  </rowItems>
  <colItems count="1">
    <i/>
  </colItems>
  <dataFields count="1">
    <dataField name="Count of Tolerate pests, diseases and weeds" fld="66" subtotal="count" baseField="0" baseItem="0"/>
  </dataFields>
  <formats count="2">
    <format dxfId="58">
      <pivotArea outline="0" collapsedLevelsAreSubtotals="1" fieldPosition="0"/>
    </format>
    <format dxfId="57">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4F5EB0AC-6320-4844-BBE9-D92D07853667}" name="PivotTable3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29:B3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2">
        <item m="1" x="8"/>
        <item x="1"/>
        <item x="6"/>
        <item x="2"/>
        <item x="5"/>
        <item x="4"/>
        <item m="1" x="10"/>
        <item x="3"/>
        <item m="1" x="9"/>
        <item x="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9">
    <i>
      <x v="1"/>
    </i>
    <i>
      <x v="2"/>
    </i>
    <i>
      <x v="3"/>
    </i>
    <i>
      <x v="4"/>
    </i>
    <i>
      <x v="5"/>
    </i>
    <i>
      <x v="7"/>
    </i>
    <i>
      <x v="9"/>
    </i>
    <i>
      <x v="10"/>
    </i>
    <i t="grand">
      <x/>
    </i>
  </rowItems>
  <colItems count="1">
    <i/>
  </colItems>
  <dataFields count="1">
    <dataField name="Count of Use novel crop protection measures" fld="68" subtotal="count" baseField="0" baseItem="0"/>
  </dataFields>
  <formats count="2">
    <format dxfId="60">
      <pivotArea outline="0" collapsedLevelsAreSubtotals="1" fieldPosition="0"/>
    </format>
    <format dxfId="59">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C52C3D52-47D5-44CD-B781-9BC0B953B894}" name="PivotTable1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2:B6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1"/>
        <item x="3"/>
        <item x="6"/>
        <item x="4"/>
        <item x="2"/>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7"/>
  </rowFields>
  <rowItems count="8">
    <i>
      <x/>
    </i>
    <i>
      <x v="1"/>
    </i>
    <i>
      <x v="2"/>
    </i>
    <i>
      <x v="3"/>
    </i>
    <i>
      <x v="4"/>
    </i>
    <i>
      <x v="5"/>
    </i>
    <i>
      <x v="6"/>
    </i>
    <i t="grand">
      <x/>
    </i>
  </rowItems>
  <colItems count="1">
    <i/>
  </colItems>
  <dataFields count="1">
    <dataField name="Count of Boom is lowered to decrease drift , to protect, among other things, organisms" fld="87"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994F48A3-53ED-4EBF-83FB-6D265CFFC95F}" name="PivotTable1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0:B4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0"/>
        <item x="3"/>
        <item x="5"/>
        <item x="1"/>
        <item x="2"/>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6"/>
  </rowFields>
  <rowItems count="8">
    <i>
      <x/>
    </i>
    <i>
      <x v="1"/>
    </i>
    <i>
      <x v="2"/>
    </i>
    <i>
      <x v="3"/>
    </i>
    <i>
      <x v="4"/>
    </i>
    <i>
      <x v="5"/>
    </i>
    <i>
      <x v="6"/>
    </i>
    <i t="grand">
      <x/>
    </i>
  </rowItems>
  <colItems count="1">
    <i/>
  </colItems>
  <dataFields count="1">
    <dataField name="Count of Drift reducing nozzles or other technique(s) are used, to protect, among other things, beneficial organisms" fld="8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717987C3-D288-4356-AC38-4596598B5D43}" name="PivotTable11"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7:B3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5"/>
        <item x="1"/>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5"/>
  </rowFields>
  <rowItems count="7">
    <i>
      <x/>
    </i>
    <i>
      <x v="1"/>
    </i>
    <i>
      <x v="2"/>
    </i>
    <i>
      <x v="3"/>
    </i>
    <i>
      <x v="4"/>
    </i>
    <i>
      <x v="5"/>
    </i>
    <i t="grand">
      <x/>
    </i>
  </rowItems>
  <colItems count="1">
    <i/>
  </colItems>
  <dataFields count="1">
    <dataField name="Count of Buffer strips are kept  to protect, among other things, beneficial organisms" fld="8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F5F50AA9-08E7-43FF-917A-6120943A2EDD}" name="PivotTable1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5:B2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1"/>
        <item x="0"/>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4"/>
  </rowFields>
  <rowItems count="6">
    <i>
      <x/>
    </i>
    <i>
      <x v="1"/>
    </i>
    <i>
      <x v="2"/>
    </i>
    <i>
      <x v="3"/>
    </i>
    <i>
      <x v="4"/>
    </i>
    <i t="grand">
      <x/>
    </i>
  </rowItems>
  <colItems count="1">
    <i/>
  </colItems>
  <dataFields count="1">
    <dataField name="Count of I expect semi-natural habitat  to favor beneficial organisms" fld="84" subtotal="count" baseField="84"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21616F76-497A-49C7-8992-692BA9CA87D8}" name="PivotTable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0"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1"/>
        <item x="0"/>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3"/>
  </rowFields>
  <rowItems count="7">
    <i>
      <x/>
    </i>
    <i>
      <x v="1"/>
    </i>
    <i>
      <x v="2"/>
    </i>
    <i>
      <x v="3"/>
    </i>
    <i>
      <x v="4"/>
    </i>
    <i>
      <x v="5"/>
    </i>
    <i t="grand">
      <x/>
    </i>
  </rowItems>
  <colItems count="1">
    <i/>
  </colItems>
  <dataFields count="1">
    <dataField name="Count of I have semi-natural habitat" fld="8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2849D4D6-0BCF-4EF7-A13B-3C07D7C43364}" name="PivotTable3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5:B12"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1"/>
        <item x="2"/>
        <item x="3"/>
        <item x="5"/>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9"/>
  </rowFields>
  <rowItems count="7">
    <i>
      <x v="1"/>
    </i>
    <i>
      <x v="2"/>
    </i>
    <i>
      <x v="3"/>
    </i>
    <i>
      <x v="4"/>
    </i>
    <i>
      <x v="5"/>
    </i>
    <i>
      <x v="6"/>
    </i>
    <i t="grand">
      <x/>
    </i>
  </rowItems>
  <colItems count="1">
    <i/>
  </colItems>
  <dataFields count="1">
    <dataField name="Count of to continue to meet the product requirements of the market in the future." fld="69" subtotal="count" baseField="0" baseItem="0"/>
  </dataFields>
  <formats count="2">
    <format dxfId="52">
      <pivotArea outline="0" collapsedLevelsAreSubtotals="1" fieldPosition="0"/>
    </format>
    <format dxfId="51">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F70AB64C-303A-4DF0-A3C7-823F88E9427D}" name="PivotTable3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17:B24"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0"/>
        <item x="5"/>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0"/>
  </rowFields>
  <rowItems count="7">
    <i>
      <x v="1"/>
    </i>
    <i>
      <x v="2"/>
    </i>
    <i>
      <x v="3"/>
    </i>
    <i>
      <x v="4"/>
    </i>
    <i>
      <x v="5"/>
    </i>
    <i>
      <x v="6"/>
    </i>
    <i t="grand">
      <x/>
    </i>
  </rowItems>
  <colItems count="1">
    <i/>
  </colItems>
  <dataFields count="1">
    <dataField name="Count of to be eligible for direct payments in the future." fld="70" subtotal="count" baseField="0" baseItem="0"/>
  </dataFields>
  <formats count="2">
    <format dxfId="54">
      <pivotArea outline="0" collapsedLevelsAreSubtotals="1" fieldPosition="0"/>
    </format>
    <format dxfId="53">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A4D23470-0D51-4D4E-993F-86D8C776D269}" name="PivotTable3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29:B37"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5"/>
        <item x="3"/>
        <item x="4"/>
        <item x="0"/>
        <item x="1"/>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5"/>
  </rowFields>
  <rowItems count="8">
    <i>
      <x/>
    </i>
    <i>
      <x v="1"/>
    </i>
    <i>
      <x v="2"/>
    </i>
    <i>
      <x v="3"/>
    </i>
    <i>
      <x v="4"/>
    </i>
    <i>
      <x v="5"/>
    </i>
    <i>
      <x v="6"/>
    </i>
    <i t="grand">
      <x/>
    </i>
  </rowItems>
  <colItems count="1">
    <i/>
  </colItems>
  <dataFields count="1">
    <dataField name="Count of Self-evaluation of farm profitability -  - work load" fld="10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9D6DECB4-9F9B-4DF3-9FDC-66CD9BAD7F50}" name="PivotTable37"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65:B73"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3"/>
        <item x="2"/>
        <item x="1"/>
        <item x="0"/>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8"/>
  </rowFields>
  <rowItems count="8">
    <i>
      <x/>
    </i>
    <i>
      <x v="1"/>
    </i>
    <i>
      <x v="2"/>
    </i>
    <i>
      <x v="3"/>
    </i>
    <i>
      <x v="4"/>
    </i>
    <i>
      <x v="5"/>
    </i>
    <i>
      <x v="6"/>
    </i>
    <i t="grand">
      <x/>
    </i>
  </rowItems>
  <colItems count="1">
    <i/>
  </colItems>
  <dataFields count="1">
    <dataField name="Count of Self-evaluation of farm profitability -  - croping gross margin" fld="108"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90C895F4-1463-496B-AC52-E9765DDC80B8}" name="PivotTable3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41:B48"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m="1" x="6"/>
        <item x="2"/>
        <item x="0"/>
        <item x="3"/>
        <item x="1"/>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6"/>
  </rowFields>
  <rowItems count="7">
    <i>
      <x v="1"/>
    </i>
    <i>
      <x v="2"/>
    </i>
    <i>
      <x v="3"/>
    </i>
    <i>
      <x v="4"/>
    </i>
    <i>
      <x v="5"/>
    </i>
    <i>
      <x v="6"/>
    </i>
    <i t="grand">
      <x/>
    </i>
  </rowItems>
  <colItems count="1">
    <i/>
  </colItems>
  <dataFields count="1">
    <dataField name="Count of compared to neighbouring wine-growing farms - my grape yield is" fld="106"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7B848AC5-682F-447F-AD55-FA4D51FBE3AF}" name="PivotTable3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17:B2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3"/>
        <item x="5"/>
        <item x="0"/>
        <item x="1"/>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4"/>
  </rowFields>
  <rowItems count="8">
    <i>
      <x/>
    </i>
    <i>
      <x v="1"/>
    </i>
    <i>
      <x v="2"/>
    </i>
    <i>
      <x v="3"/>
    </i>
    <i>
      <x v="4"/>
    </i>
    <i>
      <x v="5"/>
    </i>
    <i>
      <x v="6"/>
    </i>
    <i t="grand">
      <x/>
    </i>
  </rowItems>
  <colItems count="1">
    <i/>
  </colItems>
  <dataFields count="1">
    <dataField name="Count of Self-evaluation of farm profitability -  - equipement cost" fld="104"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2CCA9357-408B-413D-B2B3-A7A4F14CC9ED}" name="PivotTable39"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89:B97"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3"/>
        <item x="5"/>
        <item x="0"/>
        <item x="2"/>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0"/>
  </rowFields>
  <rowItems count="8">
    <i>
      <x/>
    </i>
    <i>
      <x v="1"/>
    </i>
    <i>
      <x v="2"/>
    </i>
    <i>
      <x v="3"/>
    </i>
    <i>
      <x v="4"/>
    </i>
    <i>
      <x v="5"/>
    </i>
    <i>
      <x v="6"/>
    </i>
    <i t="grand">
      <x/>
    </i>
  </rowItems>
  <colItems count="1">
    <i/>
  </colItems>
  <dataFields count="1">
    <dataField name="Count of Self-evaluation of farm profitability -  - the overall economic profitability (net income, whole farm)" fld="110"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80BF3001-BC9E-4398-92FE-009F9E2BA604}" name="PivotTable38"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77:B8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5"/>
        <item x="4"/>
        <item x="2"/>
        <item x="0"/>
        <item x="1"/>
        <item x="3"/>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9"/>
  </rowFields>
  <rowItems count="8">
    <i>
      <x/>
    </i>
    <i>
      <x v="1"/>
    </i>
    <i>
      <x v="2"/>
    </i>
    <i>
      <x v="3"/>
    </i>
    <i>
      <x v="4"/>
    </i>
    <i>
      <x v="5"/>
    </i>
    <i>
      <x v="6"/>
    </i>
    <i t="grand">
      <x/>
    </i>
  </rowItems>
  <colItems count="1">
    <i/>
  </colItems>
  <dataFields count="1">
    <dataField name="Count of Self-evaluation of farm profitability -  - farm profitability (net income)" fld="109"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55DA3808-5EC4-4D13-8824-EB56D5467DFE}" name="PivotTable3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5:B13"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5"/>
        <item x="3"/>
        <item x="1"/>
        <item x="2"/>
        <item x="4"/>
        <item x="0"/>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3"/>
  </rowFields>
  <rowItems count="8">
    <i>
      <x/>
    </i>
    <i>
      <x v="1"/>
    </i>
    <i>
      <x v="2"/>
    </i>
    <i>
      <x v="3"/>
    </i>
    <i>
      <x v="4"/>
    </i>
    <i>
      <x v="5"/>
    </i>
    <i>
      <x v="6"/>
    </i>
    <i t="grand">
      <x/>
    </i>
  </rowItems>
  <colItems count="1">
    <i/>
  </colItems>
  <dataFields count="1">
    <dataField name="Count of Self-evaluation of farm profitability - pesticide cost" fld="10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36B14963-B30B-4D05-83D6-C301288DC601}" name="PivotTable36"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53:B6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4"/>
        <item x="0"/>
        <item x="1"/>
        <item x="3"/>
        <item x="2"/>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7"/>
  </rowFields>
  <rowItems count="8">
    <i>
      <x/>
    </i>
    <i>
      <x v="1"/>
    </i>
    <i>
      <x v="2"/>
    </i>
    <i>
      <x v="3"/>
    </i>
    <i>
      <x v="4"/>
    </i>
    <i>
      <x v="5"/>
    </i>
    <i>
      <x v="6"/>
    </i>
    <i t="grand">
      <x/>
    </i>
  </rowItems>
  <colItems count="1">
    <i/>
  </colItems>
  <dataFields count="1">
    <dataField name="Count of Self-evaluation of farm profitability -  - prices achived" fld="107"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4D4994D5-C3B9-4E8D-BB5C-3CC153BE966A}" name="PivotTable4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A3:B11"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3"/>
        <item x="2"/>
        <item x="5"/>
        <item x="4"/>
        <item x="0"/>
        <item x="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1"/>
  </rowFields>
  <rowItems count="8">
    <i>
      <x/>
    </i>
    <i>
      <x v="1"/>
    </i>
    <i>
      <x v="2"/>
    </i>
    <i>
      <x v="3"/>
    </i>
    <i>
      <x v="4"/>
    </i>
    <i>
      <x v="5"/>
    </i>
    <i>
      <x v="6"/>
    </i>
    <i t="grand">
      <x/>
    </i>
  </rowItems>
  <colItems count="1">
    <i/>
  </colItems>
  <dataFields count="1">
    <dataField name="Count of Overall, are you satisfied by your current pest management strategy?" fld="111"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E614B73C-E821-47E1-AF80-C77A6895C07C}" name="PivotTable4"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G2:H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i>
    <i>
      <x v="1"/>
    </i>
    <i t="grand">
      <x/>
    </i>
  </rowItems>
  <colItems count="1">
    <i/>
  </colItems>
  <dataFields count="1">
    <dataField name="Count of Full time farmer ?" fld="23" subtotal="count" baseField="0" baseItem="0"/>
  </dataFields>
  <chartFormats count="6">
    <chartFormat chart="11" format="10" series="1">
      <pivotArea type="data" outline="0" fieldPosition="0">
        <references count="1">
          <reference field="4294967294" count="1" selected="0">
            <x v="0"/>
          </reference>
        </references>
      </pivotArea>
    </chartFormat>
    <chartFormat chart="11" format="11">
      <pivotArea type="data" outline="0" fieldPosition="0">
        <references count="2">
          <reference field="4294967294" count="1" selected="0">
            <x v="0"/>
          </reference>
          <reference field="23" count="1" selected="0">
            <x v="0"/>
          </reference>
        </references>
      </pivotArea>
    </chartFormat>
    <chartFormat chart="11" format="12">
      <pivotArea type="data" outline="0" fieldPosition="0">
        <references count="2">
          <reference field="4294967294" count="1" selected="0">
            <x v="0"/>
          </reference>
          <reference field="23" count="1" selected="0">
            <x v="1"/>
          </reference>
        </references>
      </pivotArea>
    </chartFormat>
    <chartFormat chart="15" format="22" series="1">
      <pivotArea type="data" outline="0" fieldPosition="0">
        <references count="1">
          <reference field="4294967294" count="1" selected="0">
            <x v="0"/>
          </reference>
        </references>
      </pivotArea>
    </chartFormat>
    <chartFormat chart="15" format="23">
      <pivotArea type="data" outline="0" fieldPosition="0">
        <references count="2">
          <reference field="4294967294" count="1" selected="0">
            <x v="0"/>
          </reference>
          <reference field="23" count="1" selected="0">
            <x v="0"/>
          </reference>
        </references>
      </pivotArea>
    </chartFormat>
    <chartFormat chart="15" format="24">
      <pivotArea type="data" outline="0" fieldPosition="0">
        <references count="2">
          <reference field="4294967294" count="1" selected="0">
            <x v="0"/>
          </reference>
          <reference field="23" count="1" selected="0">
            <x v="1"/>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D5599E6E-07EA-4DF3-AC7E-83EE23A22586}" name="PivotTable5"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P14" firstHeaderRow="1" firstDataRow="1" firstDataCol="1"/>
  <pivotFields count="137">
    <pivotField showAll="0"/>
    <pivotField showAll="0"/>
    <pivotField showAll="0"/>
    <pivotField showAll="0"/>
    <pivotField showAll="0"/>
    <pivotField axis="axisRow" dataField="1" showAll="0">
      <items count="12">
        <item x="6"/>
        <item x="2"/>
        <item x="8"/>
        <item x="4"/>
        <item x="5"/>
        <item x="1"/>
        <item x="7"/>
        <item x="9"/>
        <item x="0"/>
        <item x="3"/>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i>
    <i>
      <x v="1"/>
    </i>
    <i>
      <x v="2"/>
    </i>
    <i>
      <x v="3"/>
    </i>
    <i>
      <x v="4"/>
    </i>
    <i>
      <x v="5"/>
    </i>
    <i>
      <x v="6"/>
    </i>
    <i>
      <x v="7"/>
    </i>
    <i>
      <x v="8"/>
    </i>
    <i>
      <x v="9"/>
    </i>
    <i>
      <x v="10"/>
    </i>
    <i t="grand">
      <x/>
    </i>
  </rowItems>
  <colItems count="1">
    <i/>
  </colItems>
  <dataFields count="1">
    <dataField name="Count of Country" fld="5"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7CB2D4BA-6F8D-44E4-BA96-E785B709E7A5}" name="PivotTable3"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D2:E8" firstHeaderRow="1" firstDataRow="1" firstDataCol="1"/>
  <pivotFields count="137">
    <pivotField showAll="0"/>
    <pivotField axis="axisRow" dataField="1" showAll="0">
      <items count="7">
        <item m="1" x="5"/>
        <item x="3"/>
        <item x="4"/>
        <item x="2"/>
        <item x="0"/>
        <item x="1"/>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v="1"/>
    </i>
    <i>
      <x v="2"/>
    </i>
    <i>
      <x v="3"/>
    </i>
    <i>
      <x v="4"/>
    </i>
    <i>
      <x v="5"/>
    </i>
    <i t="grand">
      <x/>
    </i>
  </rowItems>
  <colItems count="1">
    <i/>
  </colItems>
  <dataFields count="1">
    <dataField name="Count of Data set" fld="1" subtotal="count" baseField="0" baseItem="0"/>
  </dataFields>
  <chartFormats count="12">
    <chartFormat chart="11" format="19" series="1">
      <pivotArea type="data" outline="0" fieldPosition="0">
        <references count="1">
          <reference field="4294967294" count="1" selected="0">
            <x v="0"/>
          </reference>
        </references>
      </pivotArea>
    </chartFormat>
    <chartFormat chart="11" format="20">
      <pivotArea type="data" outline="0" fieldPosition="0">
        <references count="2">
          <reference field="4294967294" count="1" selected="0">
            <x v="0"/>
          </reference>
          <reference field="1" count="1" selected="0">
            <x v="1"/>
          </reference>
        </references>
      </pivotArea>
    </chartFormat>
    <chartFormat chart="11" format="21">
      <pivotArea type="data" outline="0" fieldPosition="0">
        <references count="2">
          <reference field="4294967294" count="1" selected="0">
            <x v="0"/>
          </reference>
          <reference field="1" count="1" selected="0">
            <x v="2"/>
          </reference>
        </references>
      </pivotArea>
    </chartFormat>
    <chartFormat chart="11" format="22">
      <pivotArea type="data" outline="0" fieldPosition="0">
        <references count="2">
          <reference field="4294967294" count="1" selected="0">
            <x v="0"/>
          </reference>
          <reference field="1" count="1" selected="0">
            <x v="3"/>
          </reference>
        </references>
      </pivotArea>
    </chartFormat>
    <chartFormat chart="11" format="23">
      <pivotArea type="data" outline="0" fieldPosition="0">
        <references count="2">
          <reference field="4294967294" count="1" selected="0">
            <x v="0"/>
          </reference>
          <reference field="1" count="1" selected="0">
            <x v="4"/>
          </reference>
        </references>
      </pivotArea>
    </chartFormat>
    <chartFormat chart="11" format="24">
      <pivotArea type="data" outline="0" fieldPosition="0">
        <references count="2">
          <reference field="4294967294" count="1" selected="0">
            <x v="0"/>
          </reference>
          <reference field="1" count="1" selected="0">
            <x v="5"/>
          </reference>
        </references>
      </pivotArea>
    </chartFormat>
    <chartFormat chart="15" format="40" series="1">
      <pivotArea type="data" outline="0" fieldPosition="0">
        <references count="1">
          <reference field="4294967294" count="1" selected="0">
            <x v="0"/>
          </reference>
        </references>
      </pivotArea>
    </chartFormat>
    <chartFormat chart="15" format="41">
      <pivotArea type="data" outline="0" fieldPosition="0">
        <references count="2">
          <reference field="4294967294" count="1" selected="0">
            <x v="0"/>
          </reference>
          <reference field="1" count="1" selected="0">
            <x v="1"/>
          </reference>
        </references>
      </pivotArea>
    </chartFormat>
    <chartFormat chart="15" format="42">
      <pivotArea type="data" outline="0" fieldPosition="0">
        <references count="2">
          <reference field="4294967294" count="1" selected="0">
            <x v="0"/>
          </reference>
          <reference field="1" count="1" selected="0">
            <x v="2"/>
          </reference>
        </references>
      </pivotArea>
    </chartFormat>
    <chartFormat chart="15" format="43">
      <pivotArea type="data" outline="0" fieldPosition="0">
        <references count="2">
          <reference field="4294967294" count="1" selected="0">
            <x v="0"/>
          </reference>
          <reference field="1" count="1" selected="0">
            <x v="3"/>
          </reference>
        </references>
      </pivotArea>
    </chartFormat>
    <chartFormat chart="15" format="44">
      <pivotArea type="data" outline="0" fieldPosition="0">
        <references count="2">
          <reference field="4294967294" count="1" selected="0">
            <x v="0"/>
          </reference>
          <reference field="1" count="1" selected="0">
            <x v="4"/>
          </reference>
        </references>
      </pivotArea>
    </chartFormat>
    <chartFormat chart="15" format="45">
      <pivotArea type="data" outline="0" fieldPosition="0">
        <references count="2">
          <reference field="4294967294" count="1" selected="0">
            <x v="0"/>
          </reference>
          <reference field="1" count="1" selected="0">
            <x v="5"/>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BA4719F0-2BCF-4437-84B2-9968B3BEEA82}" name="PivotTable2"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2:B14" firstHeaderRow="1" firstDataRow="1" firstDataCol="1"/>
  <pivotFields count="137">
    <pivotField showAll="0"/>
    <pivotField showAll="0">
      <items count="7">
        <item x="1"/>
        <item m="1" x="5"/>
        <item x="3"/>
        <item x="4"/>
        <item x="2"/>
        <item x="0"/>
        <item t="default"/>
      </items>
    </pivotField>
    <pivotField showAll="0"/>
    <pivotField showAll="0"/>
    <pivotField showAll="0"/>
    <pivotField axis="axisRow" dataField="1" showAll="0">
      <items count="12">
        <item x="6"/>
        <item x="2"/>
        <item x="8"/>
        <item x="4"/>
        <item x="5"/>
        <item x="1"/>
        <item x="7"/>
        <item x="0"/>
        <item x="3"/>
        <item x="9"/>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i>
    <i>
      <x v="1"/>
    </i>
    <i>
      <x v="2"/>
    </i>
    <i>
      <x v="3"/>
    </i>
    <i>
      <x v="4"/>
    </i>
    <i>
      <x v="5"/>
    </i>
    <i>
      <x v="6"/>
    </i>
    <i>
      <x v="7"/>
    </i>
    <i>
      <x v="8"/>
    </i>
    <i>
      <x v="9"/>
    </i>
    <i>
      <x v="10"/>
    </i>
    <i t="grand">
      <x/>
    </i>
  </rowItems>
  <colItems count="1">
    <i/>
  </colItems>
  <dataFields count="1">
    <dataField name="Count of Country" fld="5" subtotal="count" baseField="0" baseItem="0"/>
  </dataFields>
  <chartFormats count="24">
    <chartFormat chart="7" format="31" series="1">
      <pivotArea type="data" outline="0" fieldPosition="0">
        <references count="1">
          <reference field="4294967294" count="1" selected="0">
            <x v="0"/>
          </reference>
        </references>
      </pivotArea>
    </chartFormat>
    <chartFormat chart="7" format="32">
      <pivotArea type="data" outline="0" fieldPosition="0">
        <references count="2">
          <reference field="4294967294" count="1" selected="0">
            <x v="0"/>
          </reference>
          <reference field="5" count="1" selected="0">
            <x v="0"/>
          </reference>
        </references>
      </pivotArea>
    </chartFormat>
    <chartFormat chart="7" format="33">
      <pivotArea type="data" outline="0" fieldPosition="0">
        <references count="2">
          <reference field="4294967294" count="1" selected="0">
            <x v="0"/>
          </reference>
          <reference field="5" count="1" selected="0">
            <x v="1"/>
          </reference>
        </references>
      </pivotArea>
    </chartFormat>
    <chartFormat chart="7" format="34">
      <pivotArea type="data" outline="0" fieldPosition="0">
        <references count="2">
          <reference field="4294967294" count="1" selected="0">
            <x v="0"/>
          </reference>
          <reference field="5" count="1" selected="0">
            <x v="2"/>
          </reference>
        </references>
      </pivotArea>
    </chartFormat>
    <chartFormat chart="7" format="35">
      <pivotArea type="data" outline="0" fieldPosition="0">
        <references count="2">
          <reference field="4294967294" count="1" selected="0">
            <x v="0"/>
          </reference>
          <reference field="5" count="1" selected="0">
            <x v="3"/>
          </reference>
        </references>
      </pivotArea>
    </chartFormat>
    <chartFormat chart="7" format="36">
      <pivotArea type="data" outline="0" fieldPosition="0">
        <references count="2">
          <reference field="4294967294" count="1" selected="0">
            <x v="0"/>
          </reference>
          <reference field="5" count="1" selected="0">
            <x v="4"/>
          </reference>
        </references>
      </pivotArea>
    </chartFormat>
    <chartFormat chart="7" format="37">
      <pivotArea type="data" outline="0" fieldPosition="0">
        <references count="2">
          <reference field="4294967294" count="1" selected="0">
            <x v="0"/>
          </reference>
          <reference field="5" count="1" selected="0">
            <x v="5"/>
          </reference>
        </references>
      </pivotArea>
    </chartFormat>
    <chartFormat chart="7" format="38">
      <pivotArea type="data" outline="0" fieldPosition="0">
        <references count="2">
          <reference field="4294967294" count="1" selected="0">
            <x v="0"/>
          </reference>
          <reference field="5" count="1" selected="0">
            <x v="6"/>
          </reference>
        </references>
      </pivotArea>
    </chartFormat>
    <chartFormat chart="7" format="39">
      <pivotArea type="data" outline="0" fieldPosition="0">
        <references count="2">
          <reference field="4294967294" count="1" selected="0">
            <x v="0"/>
          </reference>
          <reference field="5" count="1" selected="0">
            <x v="7"/>
          </reference>
        </references>
      </pivotArea>
    </chartFormat>
    <chartFormat chart="7" format="40">
      <pivotArea type="data" outline="0" fieldPosition="0">
        <references count="2">
          <reference field="4294967294" count="1" selected="0">
            <x v="0"/>
          </reference>
          <reference field="5" count="1" selected="0">
            <x v="8"/>
          </reference>
        </references>
      </pivotArea>
    </chartFormat>
    <chartFormat chart="7" format="41">
      <pivotArea type="data" outline="0" fieldPosition="0">
        <references count="2">
          <reference field="4294967294" count="1" selected="0">
            <x v="0"/>
          </reference>
          <reference field="5" count="1" selected="0">
            <x v="9"/>
          </reference>
        </references>
      </pivotArea>
    </chartFormat>
    <chartFormat chart="7" format="42">
      <pivotArea type="data" outline="0" fieldPosition="0">
        <references count="2">
          <reference field="4294967294" count="1" selected="0">
            <x v="0"/>
          </reference>
          <reference field="5" count="1" selected="0">
            <x v="10"/>
          </reference>
        </references>
      </pivotArea>
    </chartFormat>
    <chartFormat chart="11" format="69" series="1">
      <pivotArea type="data" outline="0" fieldPosition="0">
        <references count="1">
          <reference field="4294967294" count="1" selected="0">
            <x v="0"/>
          </reference>
        </references>
      </pivotArea>
    </chartFormat>
    <chartFormat chart="11" format="70">
      <pivotArea type="data" outline="0" fieldPosition="0">
        <references count="2">
          <reference field="4294967294" count="1" selected="0">
            <x v="0"/>
          </reference>
          <reference field="5" count="1" selected="0">
            <x v="0"/>
          </reference>
        </references>
      </pivotArea>
    </chartFormat>
    <chartFormat chart="11" format="71">
      <pivotArea type="data" outline="0" fieldPosition="0">
        <references count="2">
          <reference field="4294967294" count="1" selected="0">
            <x v="0"/>
          </reference>
          <reference field="5" count="1" selected="0">
            <x v="1"/>
          </reference>
        </references>
      </pivotArea>
    </chartFormat>
    <chartFormat chart="11" format="72">
      <pivotArea type="data" outline="0" fieldPosition="0">
        <references count="2">
          <reference field="4294967294" count="1" selected="0">
            <x v="0"/>
          </reference>
          <reference field="5" count="1" selected="0">
            <x v="2"/>
          </reference>
        </references>
      </pivotArea>
    </chartFormat>
    <chartFormat chart="11" format="73">
      <pivotArea type="data" outline="0" fieldPosition="0">
        <references count="2">
          <reference field="4294967294" count="1" selected="0">
            <x v="0"/>
          </reference>
          <reference field="5" count="1" selected="0">
            <x v="3"/>
          </reference>
        </references>
      </pivotArea>
    </chartFormat>
    <chartFormat chart="11" format="74">
      <pivotArea type="data" outline="0" fieldPosition="0">
        <references count="2">
          <reference field="4294967294" count="1" selected="0">
            <x v="0"/>
          </reference>
          <reference field="5" count="1" selected="0">
            <x v="4"/>
          </reference>
        </references>
      </pivotArea>
    </chartFormat>
    <chartFormat chart="11" format="75">
      <pivotArea type="data" outline="0" fieldPosition="0">
        <references count="2">
          <reference field="4294967294" count="1" selected="0">
            <x v="0"/>
          </reference>
          <reference field="5" count="1" selected="0">
            <x v="5"/>
          </reference>
        </references>
      </pivotArea>
    </chartFormat>
    <chartFormat chart="11" format="76">
      <pivotArea type="data" outline="0" fieldPosition="0">
        <references count="2">
          <reference field="4294967294" count="1" selected="0">
            <x v="0"/>
          </reference>
          <reference field="5" count="1" selected="0">
            <x v="6"/>
          </reference>
        </references>
      </pivotArea>
    </chartFormat>
    <chartFormat chart="11" format="77">
      <pivotArea type="data" outline="0" fieldPosition="0">
        <references count="2">
          <reference field="4294967294" count="1" selected="0">
            <x v="0"/>
          </reference>
          <reference field="5" count="1" selected="0">
            <x v="7"/>
          </reference>
        </references>
      </pivotArea>
    </chartFormat>
    <chartFormat chart="11" format="78">
      <pivotArea type="data" outline="0" fieldPosition="0">
        <references count="2">
          <reference field="4294967294" count="1" selected="0">
            <x v="0"/>
          </reference>
          <reference field="5" count="1" selected="0">
            <x v="8"/>
          </reference>
        </references>
      </pivotArea>
    </chartFormat>
    <chartFormat chart="11" format="79">
      <pivotArea type="data" outline="0" fieldPosition="0">
        <references count="2">
          <reference field="4294967294" count="1" selected="0">
            <x v="0"/>
          </reference>
          <reference field="5" count="1" selected="0">
            <x v="9"/>
          </reference>
        </references>
      </pivotArea>
    </chartFormat>
    <chartFormat chart="11" format="80">
      <pivotArea type="data" outline="0" fieldPosition="0">
        <references count="2">
          <reference field="4294967294" count="1" selected="0">
            <x v="0"/>
          </reference>
          <reference field="5" count="1" selected="0">
            <x v="1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214F26FF-3C02-4B90-8D93-5E47742D8F31}" name="PivotTable20" cacheId="7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J2:K5" firstHeaderRow="1" firstDataRow="1" firstDataCol="1"/>
  <pivotFields count="137">
    <pivotField showAll="0"/>
    <pivotField showAll="0">
      <items count="7">
        <item x="1"/>
        <item m="1" x="5"/>
        <item x="3"/>
        <item x="4"/>
        <item x="2"/>
        <item x="0"/>
        <item t="default"/>
      </items>
    </pivotField>
    <pivotField showAll="0"/>
    <pivotField showAll="0"/>
    <pivotField showAll="0"/>
    <pivotField showAll="0">
      <items count="12">
        <item x="6"/>
        <item x="2"/>
        <item x="8"/>
        <item x="4"/>
        <item x="5"/>
        <item x="1"/>
        <item x="7"/>
        <item x="9"/>
        <item x="0"/>
        <item x="1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i>
    <i>
      <x v="1"/>
    </i>
    <i t="grand">
      <x/>
    </i>
  </rowItems>
  <colItems count="1">
    <i/>
  </colItems>
  <dataFields count="1">
    <dataField name="Average of Years farming" fld="24" subtotal="average" baseField="23" baseItem="1"/>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ED59BAA7-A85C-4707-97EF-C1C986A824ED}" name="PivotTable2" cacheId="7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8">
  <location ref="F3:N182" firstHeaderRow="0" firstDataRow="1" firstDataCol="2"/>
  <pivotFields count="137">
    <pivotField axis="axisRow" compact="0" outline="0" showAll="0" defaultSubtotal="0">
      <items count="89">
        <item x="43"/>
        <item x="20"/>
        <item x="0"/>
        <item x="1"/>
        <item x="2"/>
        <item x="3"/>
        <item x="4"/>
        <item x="5"/>
        <item x="6"/>
        <item x="7"/>
        <item x="8"/>
        <item x="9"/>
        <item x="21"/>
        <item x="22"/>
        <item x="10"/>
        <item x="11"/>
        <item x="12"/>
        <item x="13"/>
        <item x="14"/>
        <item x="15"/>
        <item x="16"/>
        <item x="17"/>
        <item x="18"/>
        <item x="19"/>
        <item x="42"/>
        <item x="23"/>
        <item x="24"/>
        <item x="25"/>
        <item x="26"/>
        <item x="27"/>
        <item x="28"/>
        <item x="29"/>
        <item x="30"/>
        <item x="31"/>
        <item x="32"/>
        <item x="33"/>
        <item x="34"/>
        <item x="35"/>
        <item x="36"/>
        <item x="37"/>
        <item x="38"/>
        <item x="39"/>
        <item x="40"/>
        <item x="41"/>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s>
      <extLst>
        <ext xmlns:x14="http://schemas.microsoft.com/office/spreadsheetml/2009/9/main" uri="{2946ED86-A175-432a-8AC1-64E0C546D7DE}">
          <x14:pivotField fillDownLabels="1"/>
        </ext>
      </extLst>
    </pivotField>
    <pivotField axis="axisRow" compact="0" outline="0" showAll="0" defaultSubtotal="0">
      <items count="6">
        <item x="1"/>
        <item m="1" x="5"/>
        <item x="3"/>
        <item x="4"/>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
        <item x="6"/>
        <item x="2"/>
        <item x="8"/>
        <item x="4"/>
        <item x="5"/>
        <item x="1"/>
        <item x="7"/>
        <item x="9"/>
        <item x="0"/>
        <item x="1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
    <field x="0"/>
  </rowFields>
  <rowItems count="179">
    <i>
      <x/>
      <x v="1"/>
    </i>
    <i r="1">
      <x v="2"/>
    </i>
    <i r="1">
      <x v="4"/>
    </i>
    <i r="1">
      <x v="6"/>
    </i>
    <i r="1">
      <x v="7"/>
    </i>
    <i r="1">
      <x v="10"/>
    </i>
    <i r="1">
      <x v="11"/>
    </i>
    <i r="1">
      <x v="12"/>
    </i>
    <i r="1">
      <x v="13"/>
    </i>
    <i r="1">
      <x v="14"/>
    </i>
    <i r="1">
      <x v="15"/>
    </i>
    <i r="1">
      <x v="18"/>
    </i>
    <i r="1">
      <x v="19"/>
    </i>
    <i r="1">
      <x v="20"/>
    </i>
    <i r="1">
      <x v="22"/>
    </i>
    <i r="1">
      <x v="23"/>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x v="2"/>
      <x/>
    </i>
    <i r="1">
      <x v="1"/>
    </i>
    <i r="1">
      <x v="2"/>
    </i>
    <i r="1">
      <x v="3"/>
    </i>
    <i r="1">
      <x v="4"/>
    </i>
    <i r="1">
      <x v="5"/>
    </i>
    <i r="1">
      <x v="6"/>
    </i>
    <i r="1">
      <x v="7"/>
    </i>
    <i r="1">
      <x v="8"/>
    </i>
    <i r="1">
      <x v="9"/>
    </i>
    <i r="1">
      <x v="10"/>
    </i>
    <i r="1">
      <x v="11"/>
    </i>
    <i r="1">
      <x v="12"/>
    </i>
    <i r="1">
      <x v="13"/>
    </i>
    <i r="1">
      <x v="14"/>
    </i>
    <i r="1">
      <x v="16"/>
    </i>
    <i r="1">
      <x v="17"/>
    </i>
    <i r="1">
      <x v="18"/>
    </i>
    <i r="1">
      <x v="19"/>
    </i>
    <i r="1">
      <x v="20"/>
    </i>
    <i r="1">
      <x v="21"/>
    </i>
    <i r="1">
      <x v="22"/>
    </i>
    <i r="1">
      <x v="23"/>
    </i>
    <i>
      <x v="3"/>
      <x v="1"/>
    </i>
    <i r="1">
      <x v="3"/>
    </i>
    <i r="1">
      <x v="4"/>
    </i>
    <i r="1">
      <x v="5"/>
    </i>
    <i r="1">
      <x v="6"/>
    </i>
    <i r="1">
      <x v="7"/>
    </i>
    <i r="1">
      <x v="8"/>
    </i>
    <i r="1">
      <x v="9"/>
    </i>
    <i r="1">
      <x v="10"/>
    </i>
    <i r="1">
      <x v="11"/>
    </i>
    <i r="1">
      <x v="12"/>
    </i>
    <i r="1">
      <x v="13"/>
    </i>
    <i r="1">
      <x v="14"/>
    </i>
    <i r="1">
      <x v="15"/>
    </i>
    <i r="1">
      <x v="16"/>
    </i>
    <i>
      <x v="4"/>
      <x v="2"/>
    </i>
    <i r="1">
      <x v="3"/>
    </i>
    <i r="1">
      <x v="4"/>
    </i>
    <i r="1">
      <x v="5"/>
    </i>
    <i r="1">
      <x v="6"/>
    </i>
    <i r="1">
      <x v="7"/>
    </i>
    <i r="1">
      <x v="8"/>
    </i>
    <i r="1">
      <x v="9"/>
    </i>
    <i r="1">
      <x v="10"/>
    </i>
    <i r="1">
      <x v="11"/>
    </i>
    <i r="1">
      <x v="12"/>
    </i>
    <i r="1">
      <x v="13"/>
    </i>
    <i r="1">
      <x v="14"/>
    </i>
    <i r="1">
      <x v="15"/>
    </i>
    <i r="1">
      <x v="16"/>
    </i>
    <i r="1">
      <x v="18"/>
    </i>
    <i r="1">
      <x v="19"/>
    </i>
    <i r="1">
      <x v="20"/>
    </i>
    <i r="1">
      <x v="22"/>
    </i>
    <i r="1">
      <x v="23"/>
    </i>
    <i r="1">
      <x v="24"/>
    </i>
    <i r="1">
      <x v="25"/>
    </i>
    <i r="1">
      <x v="26"/>
    </i>
    <i r="1">
      <x v="27"/>
    </i>
    <i r="1">
      <x v="28"/>
    </i>
    <i r="1">
      <x v="29"/>
    </i>
    <i r="1">
      <x v="30"/>
    </i>
    <i r="1">
      <x v="31"/>
    </i>
    <i r="1">
      <x v="32"/>
    </i>
    <i r="1">
      <x v="33"/>
    </i>
    <i r="1">
      <x v="34"/>
    </i>
    <i r="1">
      <x v="35"/>
    </i>
    <i r="1">
      <x v="36"/>
    </i>
    <i r="1">
      <x v="37"/>
    </i>
    <i r="1">
      <x v="38"/>
    </i>
    <i r="1">
      <x v="39"/>
    </i>
    <i r="1">
      <x v="40"/>
    </i>
    <i r="1">
      <x v="41"/>
    </i>
    <i>
      <x v="5"/>
      <x v="2"/>
    </i>
    <i r="1">
      <x v="3"/>
    </i>
    <i r="1">
      <x v="4"/>
    </i>
    <i r="1">
      <x v="5"/>
    </i>
    <i r="1">
      <x v="6"/>
    </i>
    <i r="1">
      <x v="7"/>
    </i>
    <i r="1">
      <x v="8"/>
    </i>
    <i r="1">
      <x v="9"/>
    </i>
    <i r="1">
      <x v="10"/>
    </i>
    <i r="1">
      <x v="11"/>
    </i>
    <i r="1">
      <x v="14"/>
    </i>
    <i r="1">
      <x v="15"/>
    </i>
    <i r="1">
      <x v="16"/>
    </i>
    <i r="1">
      <x v="17"/>
    </i>
    <i r="1">
      <x v="18"/>
    </i>
    <i r="1">
      <x v="19"/>
    </i>
    <i r="1">
      <x v="20"/>
    </i>
    <i r="1">
      <x v="21"/>
    </i>
    <i r="1">
      <x v="22"/>
    </i>
    <i r="1">
      <x v="23"/>
    </i>
    <i r="1">
      <x v="26"/>
    </i>
    <i r="1">
      <x v="28"/>
    </i>
    <i r="1">
      <x v="29"/>
    </i>
  </rowItems>
  <colFields count="1">
    <field x="-2"/>
  </colFields>
  <colItems count="7">
    <i>
      <x/>
    </i>
    <i i="1">
      <x v="1"/>
    </i>
    <i i="2">
      <x v="2"/>
    </i>
    <i i="3">
      <x v="3"/>
    </i>
    <i i="4">
      <x v="4"/>
    </i>
    <i i="5">
      <x v="5"/>
    </i>
    <i i="6">
      <x v="6"/>
    </i>
  </colItems>
  <dataFields count="7">
    <dataField name="Sum of IPM Index Proportion" fld="114" baseField="0" baseItem="4"/>
    <dataField name="Sum of TFI" fld="119" baseField="0" baseItem="0"/>
    <dataField name="Sum of TFI-Herbicide_Total" fld="124" baseField="0" baseItem="0"/>
    <dataField name="Sum of TFI-Fungicide_Total" fld="128" baseField="0" baseItem="0"/>
    <dataField name="Sum of TFI-Insecticides_Total" fld="131" baseField="0" baseItem="0"/>
    <dataField name="Sum of TFI-Pesticides_Total" fld="136" baseField="0" baseItem="0"/>
    <dataField name="Count of TFI2" fld="119" subtotal="count" baseField="0" baseItem="25"/>
  </dataFields>
  <formats count="8">
    <format dxfId="50">
      <pivotArea field="-2" type="button" dataOnly="0" labelOnly="1" outline="0" axis="axisCol" fieldPosition="0"/>
    </format>
    <format dxfId="49">
      <pivotArea field="112" type="button" dataOnly="0" labelOnly="1" outline="0"/>
    </format>
    <format dxfId="48">
      <pivotArea type="topRight" dataOnly="0" labelOnly="1" outline="0" fieldPosition="0"/>
    </format>
    <format dxfId="47">
      <pivotArea type="all" dataOnly="0" outline="0" fieldPosition="0"/>
    </format>
    <format dxfId="46">
      <pivotArea outline="0" collapsedLevelsAreSubtotals="1" fieldPosition="0"/>
    </format>
    <format dxfId="45">
      <pivotArea field="-2" type="button" dataOnly="0" labelOnly="1" outline="0" axis="axisCol" fieldPosition="0"/>
    </format>
    <format dxfId="44">
      <pivotArea field="112" type="button" dataOnly="0" labelOnly="1" outline="0"/>
    </format>
    <format dxfId="43">
      <pivotArea type="topRight" dataOnly="0" labelOnly="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AFCAF375-6BE7-4A77-AED0-6D1BF67E03DD}" name="PivotTable4" cacheId="7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8">
  <location ref="A13:AP194" firstHeaderRow="1" firstDataRow="3" firstDataCol="2"/>
  <pivotFields count="137">
    <pivotField axis="axisRow" compact="0" outline="0" showAll="0" defaultSubtotal="0">
      <items count="89">
        <item x="43"/>
        <item x="20"/>
        <item x="0"/>
        <item x="1"/>
        <item x="2"/>
        <item x="3"/>
        <item x="4"/>
        <item x="5"/>
        <item x="6"/>
        <item x="7"/>
        <item x="8"/>
        <item x="9"/>
        <item x="21"/>
        <item x="22"/>
        <item x="10"/>
        <item x="11"/>
        <item x="12"/>
        <item x="13"/>
        <item x="14"/>
        <item x="15"/>
        <item x="16"/>
        <item x="17"/>
        <item x="18"/>
        <item x="19"/>
        <item x="42"/>
        <item x="23"/>
        <item x="24"/>
        <item x="25"/>
        <item x="26"/>
        <item x="27"/>
        <item x="28"/>
        <item x="29"/>
        <item x="30"/>
        <item x="31"/>
        <item x="32"/>
        <item x="33"/>
        <item x="34"/>
        <item x="35"/>
        <item x="36"/>
        <item x="37"/>
        <item x="38"/>
        <item x="39"/>
        <item x="40"/>
        <item x="41"/>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s>
      <extLst>
        <ext xmlns:x14="http://schemas.microsoft.com/office/spreadsheetml/2009/9/main" uri="{2946ED86-A175-432a-8AC1-64E0C546D7DE}">
          <x14:pivotField fillDownLabels="1"/>
        </ext>
      </extLst>
    </pivotField>
    <pivotField axis="axisRow" compact="0" outline="0" showAll="0" defaultSubtotal="0">
      <items count="6">
        <item x="1"/>
        <item m="1" x="5"/>
        <item x="3"/>
        <item x="4"/>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
        <item x="6"/>
        <item x="2"/>
        <item x="8"/>
        <item x="4"/>
        <item x="5"/>
        <item x="1"/>
        <item x="7"/>
        <item x="9"/>
        <item x="0"/>
        <item x="1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1"/>
    <field x="0"/>
  </rowFields>
  <rowItems count="179">
    <i>
      <x/>
      <x v="1"/>
    </i>
    <i r="1">
      <x v="2"/>
    </i>
    <i r="1">
      <x v="4"/>
    </i>
    <i r="1">
      <x v="6"/>
    </i>
    <i r="1">
      <x v="7"/>
    </i>
    <i r="1">
      <x v="10"/>
    </i>
    <i r="1">
      <x v="11"/>
    </i>
    <i r="1">
      <x v="12"/>
    </i>
    <i r="1">
      <x v="13"/>
    </i>
    <i r="1">
      <x v="14"/>
    </i>
    <i r="1">
      <x v="15"/>
    </i>
    <i r="1">
      <x v="18"/>
    </i>
    <i r="1">
      <x v="19"/>
    </i>
    <i r="1">
      <x v="20"/>
    </i>
    <i r="1">
      <x v="22"/>
    </i>
    <i r="1">
      <x v="23"/>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x v="2"/>
      <x/>
    </i>
    <i r="1">
      <x v="1"/>
    </i>
    <i r="1">
      <x v="2"/>
    </i>
    <i r="1">
      <x v="3"/>
    </i>
    <i r="1">
      <x v="4"/>
    </i>
    <i r="1">
      <x v="5"/>
    </i>
    <i r="1">
      <x v="6"/>
    </i>
    <i r="1">
      <x v="7"/>
    </i>
    <i r="1">
      <x v="8"/>
    </i>
    <i r="1">
      <x v="9"/>
    </i>
    <i r="1">
      <x v="10"/>
    </i>
    <i r="1">
      <x v="11"/>
    </i>
    <i r="1">
      <x v="12"/>
    </i>
    <i r="1">
      <x v="13"/>
    </i>
    <i r="1">
      <x v="14"/>
    </i>
    <i r="1">
      <x v="16"/>
    </i>
    <i r="1">
      <x v="17"/>
    </i>
    <i r="1">
      <x v="18"/>
    </i>
    <i r="1">
      <x v="19"/>
    </i>
    <i r="1">
      <x v="20"/>
    </i>
    <i r="1">
      <x v="21"/>
    </i>
    <i r="1">
      <x v="22"/>
    </i>
    <i r="1">
      <x v="23"/>
    </i>
    <i>
      <x v="3"/>
      <x v="1"/>
    </i>
    <i r="1">
      <x v="3"/>
    </i>
    <i r="1">
      <x v="4"/>
    </i>
    <i r="1">
      <x v="5"/>
    </i>
    <i r="1">
      <x v="6"/>
    </i>
    <i r="1">
      <x v="7"/>
    </i>
    <i r="1">
      <x v="8"/>
    </i>
    <i r="1">
      <x v="9"/>
    </i>
    <i r="1">
      <x v="10"/>
    </i>
    <i r="1">
      <x v="11"/>
    </i>
    <i r="1">
      <x v="12"/>
    </i>
    <i r="1">
      <x v="13"/>
    </i>
    <i r="1">
      <x v="14"/>
    </i>
    <i r="1">
      <x v="15"/>
    </i>
    <i r="1">
      <x v="16"/>
    </i>
    <i>
      <x v="4"/>
      <x v="2"/>
    </i>
    <i r="1">
      <x v="3"/>
    </i>
    <i r="1">
      <x v="4"/>
    </i>
    <i r="1">
      <x v="5"/>
    </i>
    <i r="1">
      <x v="6"/>
    </i>
    <i r="1">
      <x v="7"/>
    </i>
    <i r="1">
      <x v="8"/>
    </i>
    <i r="1">
      <x v="9"/>
    </i>
    <i r="1">
      <x v="10"/>
    </i>
    <i r="1">
      <x v="11"/>
    </i>
    <i r="1">
      <x v="12"/>
    </i>
    <i r="1">
      <x v="13"/>
    </i>
    <i r="1">
      <x v="14"/>
    </i>
    <i r="1">
      <x v="15"/>
    </i>
    <i r="1">
      <x v="16"/>
    </i>
    <i r="1">
      <x v="18"/>
    </i>
    <i r="1">
      <x v="19"/>
    </i>
    <i r="1">
      <x v="20"/>
    </i>
    <i r="1">
      <x v="22"/>
    </i>
    <i r="1">
      <x v="23"/>
    </i>
    <i r="1">
      <x v="24"/>
    </i>
    <i r="1">
      <x v="25"/>
    </i>
    <i r="1">
      <x v="26"/>
    </i>
    <i r="1">
      <x v="27"/>
    </i>
    <i r="1">
      <x v="28"/>
    </i>
    <i r="1">
      <x v="29"/>
    </i>
    <i r="1">
      <x v="30"/>
    </i>
    <i r="1">
      <x v="31"/>
    </i>
    <i r="1">
      <x v="32"/>
    </i>
    <i r="1">
      <x v="33"/>
    </i>
    <i r="1">
      <x v="34"/>
    </i>
    <i r="1">
      <x v="35"/>
    </i>
    <i r="1">
      <x v="36"/>
    </i>
    <i r="1">
      <x v="37"/>
    </i>
    <i r="1">
      <x v="38"/>
    </i>
    <i r="1">
      <x v="39"/>
    </i>
    <i r="1">
      <x v="40"/>
    </i>
    <i r="1">
      <x v="41"/>
    </i>
    <i>
      <x v="5"/>
      <x v="2"/>
    </i>
    <i r="1">
      <x v="3"/>
    </i>
    <i r="1">
      <x v="4"/>
    </i>
    <i r="1">
      <x v="5"/>
    </i>
    <i r="1">
      <x v="6"/>
    </i>
    <i r="1">
      <x v="7"/>
    </i>
    <i r="1">
      <x v="8"/>
    </i>
    <i r="1">
      <x v="9"/>
    </i>
    <i r="1">
      <x v="10"/>
    </i>
    <i r="1">
      <x v="11"/>
    </i>
    <i r="1">
      <x v="14"/>
    </i>
    <i r="1">
      <x v="15"/>
    </i>
    <i r="1">
      <x v="16"/>
    </i>
    <i r="1">
      <x v="17"/>
    </i>
    <i r="1">
      <x v="18"/>
    </i>
    <i r="1">
      <x v="19"/>
    </i>
    <i r="1">
      <x v="20"/>
    </i>
    <i r="1">
      <x v="21"/>
    </i>
    <i r="1">
      <x v="22"/>
    </i>
    <i r="1">
      <x v="23"/>
    </i>
    <i r="1">
      <x v="26"/>
    </i>
    <i r="1">
      <x v="28"/>
    </i>
    <i r="1">
      <x v="29"/>
    </i>
  </rowItems>
  <colFields count="2">
    <field x="-2"/>
    <field x="112"/>
  </colFields>
  <colItems count="40">
    <i>
      <x/>
      <x/>
    </i>
    <i r="1">
      <x v="1"/>
    </i>
    <i i="1">
      <x v="1"/>
      <x/>
    </i>
    <i r="1" i="1">
      <x v="1"/>
    </i>
    <i i="2">
      <x v="2"/>
      <x/>
    </i>
    <i r="1" i="2">
      <x v="1"/>
    </i>
    <i i="3">
      <x v="3"/>
      <x/>
    </i>
    <i r="1" i="3">
      <x v="1"/>
    </i>
    <i i="4">
      <x v="4"/>
      <x/>
    </i>
    <i r="1" i="4">
      <x v="1"/>
    </i>
    <i i="5">
      <x v="5"/>
      <x/>
    </i>
    <i r="1" i="5">
      <x v="1"/>
    </i>
    <i i="6">
      <x v="6"/>
      <x/>
    </i>
    <i r="1" i="6">
      <x v="1"/>
    </i>
    <i i="7">
      <x v="7"/>
      <x/>
    </i>
    <i r="1" i="7">
      <x v="1"/>
    </i>
    <i i="8">
      <x v="8"/>
      <x/>
    </i>
    <i r="1" i="8">
      <x v="1"/>
    </i>
    <i i="9">
      <x v="9"/>
      <x/>
    </i>
    <i r="1" i="9">
      <x v="1"/>
    </i>
    <i i="10">
      <x v="10"/>
      <x/>
    </i>
    <i r="1" i="10">
      <x v="1"/>
    </i>
    <i i="11">
      <x v="11"/>
      <x/>
    </i>
    <i r="1" i="11">
      <x v="1"/>
    </i>
    <i i="12">
      <x v="12"/>
      <x/>
    </i>
    <i r="1" i="12">
      <x v="1"/>
    </i>
    <i i="13">
      <x v="13"/>
      <x/>
    </i>
    <i r="1" i="13">
      <x v="1"/>
    </i>
    <i i="14">
      <x v="14"/>
      <x/>
    </i>
    <i r="1" i="14">
      <x v="1"/>
    </i>
    <i i="15">
      <x v="15"/>
      <x/>
    </i>
    <i r="1" i="15">
      <x v="1"/>
    </i>
    <i i="16">
      <x v="16"/>
      <x/>
    </i>
    <i r="1" i="16">
      <x v="1"/>
    </i>
    <i i="17">
      <x v="17"/>
      <x/>
    </i>
    <i r="1" i="17">
      <x v="1"/>
    </i>
    <i i="18">
      <x v="18"/>
      <x/>
    </i>
    <i r="1" i="18">
      <x v="1"/>
    </i>
    <i i="19">
      <x v="19"/>
      <x/>
    </i>
    <i r="1" i="19">
      <x v="1"/>
    </i>
  </colItems>
  <dataFields count="20">
    <dataField name="Sum of IPM Index Proportion" fld="114" baseField="0" baseItem="0"/>
    <dataField name="Sum of Alternative IPM Index" fld="115" baseField="0" baseItem="0"/>
    <dataField name="Sum of IPM Index R" fld="116" baseField="0" baseItem="0"/>
    <dataField name="Sum of IWM Proportion" fld="118" baseField="0" baseItem="0"/>
    <dataField name="Sum of TFI" fld="119" baseField="0" baseItem="0"/>
    <dataField name="Sum of TFI-Herbicide_before" fld="122" baseField="0" baseItem="10"/>
    <dataField name="Sum of TFI-Herbicide_during" fld="123" baseField="0" baseItem="10"/>
    <dataField name="Sum of TFI-Herbicide_Total" fld="124" baseField="0" baseItem="10"/>
    <dataField name="Sum of TFI-Fungicide_Cupper Based" fld="125" baseField="0" baseItem="0"/>
    <dataField name="Sum of TFI-Fungicide_Sulphur Based" fld="126" baseField="0" baseItem="0"/>
    <dataField name="Sum of TFI-Fungicides_Other" fld="127" baseField="0" baseItem="0"/>
    <dataField name="Sum of TFI-Fungicide_Total" fld="128" baseField="0" baseItem="0"/>
    <dataField name="Sum of TFI-Insecticides_Natural Origin" fld="129" baseField="0" baseItem="0"/>
    <dataField name="Sum of TFI-Insecticides_Chemical" fld="130" baseField="0" baseItem="0"/>
    <dataField name="Sum of TFI-Insecticides_Total" fld="131" baseField="0" baseItem="0"/>
    <dataField name="Sum of TFI_nematicides" fld="132" baseField="0" baseItem="0"/>
    <dataField name="Sum of TFI_Slugs" fld="133" baseField="0" baseItem="0"/>
    <dataField name="Sum of TFI - Pesticides_other" fld="135" baseField="0" baseItem="0"/>
    <dataField name="Sum of TFI-Pesticides_Total" fld="136" baseField="0" baseItem="0"/>
    <dataField name="Sum of TFI_Growth Regulators" fld="134" baseField="0" baseItem="0"/>
  </dataFields>
  <formats count="8">
    <format dxfId="42">
      <pivotArea field="-2" type="button" dataOnly="0" labelOnly="1" outline="0" axis="axisCol" fieldPosition="0"/>
    </format>
    <format dxfId="41">
      <pivotArea field="112" type="button" dataOnly="0" labelOnly="1" outline="0" axis="axisCol" fieldPosition="1"/>
    </format>
    <format dxfId="40">
      <pivotArea type="topRight" dataOnly="0" labelOnly="1" outline="0" fieldPosition="0"/>
    </format>
    <format dxfId="39">
      <pivotArea type="all" dataOnly="0" outline="0" fieldPosition="0"/>
    </format>
    <format dxfId="38">
      <pivotArea outline="0" collapsedLevelsAreSubtotals="1" fieldPosition="0"/>
    </format>
    <format dxfId="37">
      <pivotArea field="-2" type="button" dataOnly="0" labelOnly="1" outline="0" axis="axisCol" fieldPosition="0"/>
    </format>
    <format dxfId="36">
      <pivotArea field="112" type="button" dataOnly="0" labelOnly="1" outline="0" axis="axisCol" fieldPosition="1"/>
    </format>
    <format dxfId="35">
      <pivotArea type="topRight" dataOnly="0" labelOnly="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39CB1212-AAB8-46A5-BB04-4BE586F6B3D3}" name="PivotTable4" cacheId="75"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8">
  <location ref="A2:W181" firstHeaderRow="0" firstDataRow="1" firstDataCol="3"/>
  <pivotFields count="137">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x="1"/>
        <item m="1" x="5"/>
        <item x="3"/>
        <item x="4"/>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1">
        <item x="6"/>
        <item x="2"/>
        <item x="8"/>
        <item x="4"/>
        <item x="5"/>
        <item x="1"/>
        <item x="7"/>
        <item x="9"/>
        <item x="0"/>
        <item x="10"/>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79">
        <item x="146"/>
        <item x="147"/>
        <item x="148"/>
        <item x="149"/>
        <item x="150"/>
        <item x="89"/>
        <item x="87"/>
        <item x="96"/>
        <item x="88"/>
        <item x="55"/>
        <item x="92"/>
        <item x="95"/>
        <item x="94"/>
        <item x="90"/>
        <item x="93"/>
        <item x="91"/>
        <item x="97"/>
        <item x="31"/>
        <item x="32"/>
        <item x="33"/>
        <item x="38"/>
        <item x="40"/>
        <item x="41"/>
        <item x="45"/>
        <item x="121"/>
        <item x="166"/>
        <item x="165"/>
        <item x="160"/>
        <item x="155"/>
        <item x="152"/>
        <item x="157"/>
        <item x="156"/>
        <item x="158"/>
        <item x="159"/>
        <item x="154"/>
        <item x="153"/>
        <item x="161"/>
        <item x="54"/>
        <item x="25"/>
        <item x="20"/>
        <item x="28"/>
        <item x="27"/>
        <item x="29"/>
        <item x="23"/>
        <item x="26"/>
        <item x="21"/>
        <item x="30"/>
        <item x="24"/>
        <item x="126"/>
        <item x="127"/>
        <item x="2"/>
        <item x="6"/>
        <item x="3"/>
        <item x="10"/>
        <item x="1"/>
        <item x="0"/>
        <item x="5"/>
        <item x="4"/>
        <item x="8"/>
        <item x="7"/>
        <item x="9"/>
        <item x="11"/>
        <item x="162"/>
        <item x="163"/>
        <item x="164"/>
        <item x="75"/>
        <item x="77"/>
        <item x="81"/>
        <item x="78"/>
        <item x="79"/>
        <item x="80"/>
        <item x="82"/>
        <item x="83"/>
        <item x="76"/>
        <item x="84"/>
        <item x="85"/>
        <item x="86"/>
        <item x="110"/>
        <item x="111"/>
        <item x="112"/>
        <item x="119"/>
        <item x="59"/>
        <item x="73"/>
        <item x="71"/>
        <item x="74"/>
        <item x="142"/>
        <item x="145"/>
        <item x="72"/>
        <item x="143"/>
        <item x="144"/>
        <item x="99"/>
        <item x="104"/>
        <item x="101"/>
        <item x="100"/>
        <item x="103"/>
        <item x="98"/>
        <item x="106"/>
        <item x="107"/>
        <item x="102"/>
        <item x="105"/>
        <item x="108"/>
        <item x="109"/>
        <item x="34"/>
        <item x="35"/>
        <item x="36"/>
        <item x="37"/>
        <item x="39"/>
        <item x="42"/>
        <item x="43"/>
        <item x="44"/>
        <item x="46"/>
        <item x="47"/>
        <item x="48"/>
        <item x="49"/>
        <item x="50"/>
        <item x="51"/>
        <item x="52"/>
        <item x="53"/>
        <item x="140"/>
        <item x="138"/>
        <item x="134"/>
        <item x="141"/>
        <item x="139"/>
        <item x="137"/>
        <item x="135"/>
        <item x="136"/>
        <item x="169"/>
        <item x="170"/>
        <item x="171"/>
        <item x="172"/>
        <item x="173"/>
        <item x="174"/>
        <item x="175"/>
        <item x="176"/>
        <item x="177"/>
        <item x="178"/>
        <item x="12"/>
        <item x="16"/>
        <item x="19"/>
        <item x="18"/>
        <item x="14"/>
        <item x="13"/>
        <item x="17"/>
        <item x="15"/>
        <item x="70"/>
        <item x="63"/>
        <item x="68"/>
        <item x="62"/>
        <item x="64"/>
        <item x="65"/>
        <item x="67"/>
        <item x="60"/>
        <item x="58"/>
        <item x="66"/>
        <item x="61"/>
        <item x="69"/>
        <item x="151"/>
        <item x="57"/>
        <item x="56"/>
        <item x="123"/>
        <item x="122"/>
        <item x="124"/>
        <item x="125"/>
        <item x="130"/>
        <item x="128"/>
        <item x="129"/>
        <item x="131"/>
        <item x="132"/>
        <item x="133"/>
        <item x="22"/>
        <item x="113"/>
        <item x="120"/>
        <item x="114"/>
        <item x="115"/>
        <item x="116"/>
        <item x="117"/>
        <item x="118"/>
        <item x="167"/>
        <item x="16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112"/>
    <field x="1"/>
    <field x="8"/>
  </rowFields>
  <rowItems count="179">
    <i>
      <x/>
      <x/>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62"/>
    </i>
    <i r="2">
      <x v="63"/>
    </i>
    <i r="2">
      <x v="64"/>
    </i>
    <i r="2">
      <x v="77"/>
    </i>
    <i r="2">
      <x v="78"/>
    </i>
    <i r="2">
      <x v="79"/>
    </i>
    <i r="2">
      <x v="80"/>
    </i>
    <i r="2">
      <x v="102"/>
    </i>
    <i r="2">
      <x v="103"/>
    </i>
    <i r="2">
      <x v="104"/>
    </i>
    <i r="2">
      <x v="105"/>
    </i>
    <i r="2">
      <x v="106"/>
    </i>
    <i r="2">
      <x v="107"/>
    </i>
    <i r="2">
      <x v="108"/>
    </i>
    <i r="2">
      <x v="109"/>
    </i>
    <i r="2">
      <x v="110"/>
    </i>
    <i r="2">
      <x v="113"/>
    </i>
    <i r="2">
      <x v="114"/>
    </i>
    <i r="2">
      <x v="115"/>
    </i>
    <i r="2">
      <x v="126"/>
    </i>
    <i r="2">
      <x v="127"/>
    </i>
    <i r="2">
      <x v="128"/>
    </i>
    <i r="2">
      <x v="129"/>
    </i>
    <i r="2">
      <x v="130"/>
    </i>
    <i r="2">
      <x v="131"/>
    </i>
    <i r="2">
      <x v="132"/>
    </i>
    <i r="2">
      <x v="133"/>
    </i>
    <i r="2">
      <x v="134"/>
    </i>
    <i r="2">
      <x v="135"/>
    </i>
    <i r="2">
      <x v="159"/>
    </i>
    <i r="2">
      <x v="160"/>
    </i>
    <i r="2">
      <x v="161"/>
    </i>
    <i r="2">
      <x v="162"/>
    </i>
    <i r="2">
      <x v="169"/>
    </i>
    <i r="2">
      <x v="170"/>
    </i>
    <i r="2">
      <x v="171"/>
    </i>
    <i r="2">
      <x v="172"/>
    </i>
    <i r="2">
      <x v="173"/>
    </i>
    <i r="2">
      <x v="174"/>
    </i>
    <i r="2">
      <x v="175"/>
    </i>
    <i r="2">
      <x v="176"/>
    </i>
    <i r="2">
      <x v="177"/>
    </i>
    <i r="2">
      <x v="178"/>
    </i>
    <i r="1">
      <x v="2"/>
      <x v="5"/>
    </i>
    <i r="2">
      <x v="6"/>
    </i>
    <i r="2">
      <x v="7"/>
    </i>
    <i r="2">
      <x v="8"/>
    </i>
    <i r="2">
      <x v="10"/>
    </i>
    <i r="2">
      <x v="11"/>
    </i>
    <i r="2">
      <x v="12"/>
    </i>
    <i r="2">
      <x v="13"/>
    </i>
    <i r="2">
      <x v="14"/>
    </i>
    <i r="2">
      <x v="15"/>
    </i>
    <i r="2">
      <x v="16"/>
    </i>
    <i r="2">
      <x v="66"/>
    </i>
    <i r="2">
      <x v="70"/>
    </i>
    <i r="2">
      <x v="72"/>
    </i>
    <i r="2">
      <x v="73"/>
    </i>
    <i r="2">
      <x v="74"/>
    </i>
    <i r="2">
      <x v="75"/>
    </i>
    <i r="1">
      <x v="3"/>
      <x v="94"/>
    </i>
    <i r="2">
      <x v="96"/>
    </i>
    <i r="2">
      <x v="97"/>
    </i>
    <i r="2">
      <x v="98"/>
    </i>
    <i r="2">
      <x v="100"/>
    </i>
    <i r="2">
      <x v="101"/>
    </i>
    <i r="2">
      <x v="163"/>
    </i>
    <i r="2">
      <x v="164"/>
    </i>
    <i r="2">
      <x v="165"/>
    </i>
    <i r="1">
      <x v="4"/>
      <x v="1"/>
    </i>
    <i r="2">
      <x v="2"/>
    </i>
    <i r="2">
      <x v="3"/>
    </i>
    <i r="2">
      <x v="4"/>
    </i>
    <i r="2">
      <x v="9"/>
    </i>
    <i r="2">
      <x v="82"/>
    </i>
    <i r="2">
      <x v="84"/>
    </i>
    <i r="2">
      <x v="85"/>
    </i>
    <i r="2">
      <x v="86"/>
    </i>
    <i r="2">
      <x v="87"/>
    </i>
    <i r="2">
      <x v="88"/>
    </i>
    <i r="2">
      <x v="89"/>
    </i>
    <i r="2">
      <x v="118"/>
    </i>
    <i r="2">
      <x v="119"/>
    </i>
    <i r="2">
      <x v="120"/>
    </i>
    <i r="2">
      <x v="121"/>
    </i>
    <i r="2">
      <x v="122"/>
    </i>
    <i r="2">
      <x v="123"/>
    </i>
    <i r="2">
      <x v="124"/>
    </i>
    <i r="2">
      <x v="125"/>
    </i>
    <i r="2">
      <x v="145"/>
    </i>
    <i r="2">
      <x v="146"/>
    </i>
    <i r="2">
      <x v="147"/>
    </i>
    <i r="2">
      <x v="148"/>
    </i>
    <i r="2">
      <x v="149"/>
    </i>
    <i r="2">
      <x v="150"/>
    </i>
    <i r="2">
      <x v="151"/>
    </i>
    <i r="2">
      <x v="152"/>
    </i>
    <i r="2">
      <x v="153"/>
    </i>
    <i r="2">
      <x v="155"/>
    </i>
    <i r="2">
      <x v="156"/>
    </i>
    <i r="2">
      <x v="158"/>
    </i>
    <i r="1">
      <x v="5"/>
      <x v="50"/>
    </i>
    <i r="2">
      <x v="51"/>
    </i>
    <i r="2">
      <x v="52"/>
    </i>
    <i r="2">
      <x v="53"/>
    </i>
    <i r="2">
      <x v="54"/>
    </i>
    <i r="2">
      <x v="55"/>
    </i>
    <i r="2">
      <x v="56"/>
    </i>
    <i r="2">
      <x v="57"/>
    </i>
    <i r="2">
      <x v="58"/>
    </i>
    <i r="2">
      <x v="59"/>
    </i>
    <i r="2">
      <x v="60"/>
    </i>
    <i r="2">
      <x v="61"/>
    </i>
    <i r="2">
      <x v="136"/>
    </i>
    <i r="2">
      <x v="137"/>
    </i>
    <i r="2">
      <x v="138"/>
    </i>
    <i r="2">
      <x v="139"/>
    </i>
    <i r="2">
      <x v="140"/>
    </i>
    <i r="2">
      <x v="142"/>
    </i>
    <i r="2">
      <x v="143"/>
    </i>
    <i r="2">
      <x v="166"/>
    </i>
    <i r="2">
      <x v="167"/>
    </i>
    <i r="2">
      <x v="168"/>
    </i>
    <i>
      <x v="1"/>
      <x/>
      <x v="111"/>
    </i>
    <i r="2">
      <x v="112"/>
    </i>
    <i r="2">
      <x v="116"/>
    </i>
    <i r="2">
      <x v="117"/>
    </i>
    <i r="1">
      <x v="2"/>
      <x v="65"/>
    </i>
    <i r="2">
      <x v="67"/>
    </i>
    <i r="2">
      <x v="68"/>
    </i>
    <i r="2">
      <x v="69"/>
    </i>
    <i r="2">
      <x v="71"/>
    </i>
    <i r="2">
      <x v="76"/>
    </i>
    <i r="1">
      <x v="3"/>
      <x v="90"/>
    </i>
    <i r="2">
      <x v="91"/>
    </i>
    <i r="2">
      <x v="92"/>
    </i>
    <i r="2">
      <x v="93"/>
    </i>
    <i r="2">
      <x v="95"/>
    </i>
    <i r="2">
      <x v="99"/>
    </i>
    <i r="1">
      <x v="4"/>
      <x/>
    </i>
    <i r="2">
      <x v="81"/>
    </i>
    <i r="2">
      <x v="83"/>
    </i>
    <i r="2">
      <x v="144"/>
    </i>
    <i r="2">
      <x v="154"/>
    </i>
    <i r="2">
      <x v="157"/>
    </i>
    <i r="1">
      <x v="5"/>
      <x v="141"/>
    </i>
  </rowItems>
  <colFields count="1">
    <field x="-2"/>
  </colFields>
  <colItems count="20">
    <i>
      <x/>
    </i>
    <i i="1">
      <x v="1"/>
    </i>
    <i i="2">
      <x v="2"/>
    </i>
    <i i="3">
      <x v="3"/>
    </i>
    <i i="4">
      <x v="4"/>
    </i>
    <i i="5">
      <x v="5"/>
    </i>
    <i i="6">
      <x v="6"/>
    </i>
    <i i="7">
      <x v="7"/>
    </i>
    <i i="8">
      <x v="8"/>
    </i>
    <i i="9">
      <x v="9"/>
    </i>
    <i i="10">
      <x v="10"/>
    </i>
    <i i="11">
      <x v="11"/>
    </i>
    <i i="12">
      <x v="12"/>
    </i>
    <i i="13">
      <x v="13"/>
    </i>
    <i i="14">
      <x v="14"/>
    </i>
    <i i="15">
      <x v="15"/>
    </i>
    <i i="16">
      <x v="16"/>
    </i>
    <i i="17">
      <x v="17"/>
    </i>
    <i i="18">
      <x v="18"/>
    </i>
    <i i="19">
      <x v="19"/>
    </i>
  </colItems>
  <dataFields count="20">
    <dataField name="Sum of IPM Index Proportion" fld="114" baseField="0" baseItem="0"/>
    <dataField name="Sum of Alternative IPM Index" fld="115" baseField="0" baseItem="0"/>
    <dataField name="Sum of IPM Index R" fld="116" baseField="0" baseItem="0"/>
    <dataField name="Sum of IWM Proportion" fld="118" baseField="0" baseItem="0"/>
    <dataField name="Sum of TFI" fld="119" baseField="0" baseItem="0"/>
    <dataField name="Sum of TFI-Herbicide_before" fld="122" baseField="0" baseItem="10"/>
    <dataField name="Sum of TFI-Herbicide_during" fld="123" baseField="0" baseItem="10"/>
    <dataField name="Sum of TFI-Herbicide_Total" fld="124" baseField="0" baseItem="10"/>
    <dataField name="Sum of TFI-Fungicide_Cupper Based" fld="125" baseField="0" baseItem="0"/>
    <dataField name="Sum of TFI-Fungicide_Sulphur Based" fld="126" baseField="0" baseItem="0"/>
    <dataField name="Sum of TFI-Fungicides_Other" fld="127" baseField="0" baseItem="0"/>
    <dataField name="Sum of TFI-Fungicide_Total" fld="128" baseField="0" baseItem="0"/>
    <dataField name="Sum of TFI-Insecticides_Natural Origin" fld="129" baseField="0" baseItem="0"/>
    <dataField name="Sum of TFI-Insecticides_Chemical" fld="130" baseField="0" baseItem="0"/>
    <dataField name="Sum of TFI-Insecticides_Total" fld="131" baseField="0" baseItem="0"/>
    <dataField name="Sum of TFI_nematicides" fld="132" baseField="0" baseItem="0"/>
    <dataField name="Sum of TFI_Slugs" fld="133" baseField="0" baseItem="0"/>
    <dataField name="Sum of TFI - Pesticides_other" fld="135" baseField="0" baseItem="0"/>
    <dataField name="Sum of TFI-Pesticides_Total" fld="136" baseField="0" baseItem="0"/>
    <dataField name="Sum of TFI_Growth Regulators" fld="134" baseField="0" baseItem="0"/>
  </dataFields>
  <formats count="8">
    <format dxfId="34">
      <pivotArea field="-2" type="button" dataOnly="0" labelOnly="1" outline="0" axis="axisCol" fieldPosition="0"/>
    </format>
    <format dxfId="33">
      <pivotArea field="112" type="button" dataOnly="0" labelOnly="1" outline="0" axis="axisRow" fieldPosition="0"/>
    </format>
    <format dxfId="32">
      <pivotArea type="topRight" dataOnly="0" labelOnly="1" outline="0" fieldPosition="0"/>
    </format>
    <format dxfId="31">
      <pivotArea type="all" dataOnly="0" outline="0" fieldPosition="0"/>
    </format>
    <format dxfId="30">
      <pivotArea outline="0" collapsedLevelsAreSubtotals="1" fieldPosition="0"/>
    </format>
    <format dxfId="29">
      <pivotArea field="-2" type="button" dataOnly="0" labelOnly="1" outline="0" axis="axisCol" fieldPosition="0"/>
    </format>
    <format dxfId="28">
      <pivotArea field="112" type="button" dataOnly="0" labelOnly="1" outline="0" axis="axisRow" fieldPosition="0"/>
    </format>
    <format dxfId="27">
      <pivotArea type="topRight" dataOnly="0" labelOnly="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ll_time_farmer_?" xr10:uid="{37B96D12-F4BF-47B7-ACA7-2FDB604A2EFB}" sourceName="Full time farmer ?">
  <pivotTables>
    <pivotTable tabId="24" name="PivotTable2"/>
    <pivotTable tabId="24" name="PivotTable3"/>
    <pivotTable tabId="24" name="PivotTable4"/>
    <pivotTable tabId="24" name="PivotTable20"/>
    <pivotTable tabId="33" name="PivotTable18"/>
    <pivotTable tabId="33" name="PivotTable17"/>
    <pivotTable tabId="33" name="PivotTable16"/>
    <pivotTable tabId="33" name="PivotTable15"/>
    <pivotTable tabId="33" name="PivotTable11"/>
    <pivotTable tabId="33" name="PivotTable10"/>
    <pivotTable tabId="33" name="PivotTable9"/>
    <pivotTable tabId="33" name="PivotTable8"/>
    <pivotTable tabId="33" name="PivotTable7"/>
    <pivotTable tabId="33" name="PivotTable6"/>
    <pivotTable tabId="33" name="PivotTable5"/>
    <pivotTable tabId="33" name="PivotTable2"/>
    <pivotTable tabId="37" name="PivotTable2"/>
    <pivotTable tabId="37" name="PivotTable30"/>
    <pivotTable tabId="37" name="PivotTable31"/>
    <pivotTable tabId="39" name="PivotTable40"/>
    <pivotTable tabId="40" name="PivotTable39"/>
    <pivotTable tabId="40" name="PivotTable38"/>
    <pivotTable tabId="40" name="PivotTable37"/>
    <pivotTable tabId="40" name="PivotTable36"/>
    <pivotTable tabId="40" name="PivotTable35"/>
    <pivotTable tabId="40" name="PivotTable34"/>
    <pivotTable tabId="40" name="PivotTable33"/>
    <pivotTable tabId="40" name="PivotTable32"/>
    <pivotTable tabId="41" name="PivotTable2"/>
    <pivotTable tabId="41" name="PivotTable30"/>
    <pivotTable tabId="41" name="PivotTable31"/>
    <pivotTable tabId="42" name="PivotTable33"/>
    <pivotTable tabId="42" name="PivotTable34"/>
    <pivotTable tabId="25" name="PivotTable10"/>
    <pivotTable tabId="25" name="PivotTable11"/>
    <pivotTable tabId="25" name="PivotTable12"/>
    <pivotTable tabId="25" name="PivotTable13"/>
    <pivotTable tabId="25" name="PivotTable14"/>
    <pivotTable tabId="25" name="PivotTable15"/>
    <pivotTable tabId="25" name="PivotTable16"/>
    <pivotTable tabId="25" name="PivotTable4"/>
    <pivotTable tabId="25" name="PivotTable5"/>
    <pivotTable tabId="25" name="PivotTable6"/>
    <pivotTable tabId="25" name="PivotTable7"/>
    <pivotTable tabId="25" name="PivotTable8"/>
    <pivotTable tabId="25" name="PivotTable9"/>
    <pivotTable tabId="27" name="PivotTable18"/>
    <pivotTable tabId="27" name="PivotTable19"/>
    <pivotTable tabId="27" name="PivotTable20"/>
    <pivotTable tabId="27" name="PivotTable21"/>
    <pivotTable tabId="27" name="PivotTable22"/>
    <pivotTable tabId="27" name="PivotTable23"/>
    <pivotTable tabId="27" name="PivotTable24"/>
    <pivotTable tabId="27" name="PivotTable25"/>
    <pivotTable tabId="28" name="PivotTable1"/>
    <pivotTable tabId="28" name="PivotTable2"/>
    <pivotTable tabId="28" name="PivotTable26"/>
    <pivotTable tabId="28" name="PivotTable27"/>
    <pivotTable tabId="28" name="PivotTable3"/>
    <pivotTable tabId="28" name="PivotTable4"/>
    <pivotTable tabId="28" name="PivotTable5"/>
    <pivotTable tabId="28" name="PivotTable6"/>
    <pivotTable tabId="28" name="PivotTable7"/>
    <pivotTable tabId="32" name="PivotTable16"/>
    <pivotTable tabId="32" name="PivotTable17"/>
    <pivotTable tabId="32" name="PivotTable18"/>
    <pivotTable tabId="43" name="PivotTable10"/>
    <pivotTable tabId="43" name="PivotTable11"/>
    <pivotTable tabId="43" name="PivotTable12"/>
    <pivotTable tabId="43" name="PivotTable13"/>
    <pivotTable tabId="43" name="PivotTable8"/>
    <pivotTable tabId="49" name="PivotTable2"/>
    <pivotTable tabId="54" name="PivotTable4"/>
    <pivotTable tabId="56" name="PivotTable4"/>
  </pivotTables>
  <data>
    <tabular pivotCacheId="1038266388" showMissing="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04FADC37-91A8-44E7-A133-CD3732855EA6}" sourceName="Country">
  <pivotTables>
    <pivotTable tabId="24" name="PivotTable2"/>
    <pivotTable tabId="24" name="PivotTable3"/>
    <pivotTable tabId="24" name="PivotTable4"/>
    <pivotTable tabId="24" name="PivotTable20"/>
    <pivotTable tabId="33" name="PivotTable18"/>
    <pivotTable tabId="33" name="PivotTable17"/>
    <pivotTable tabId="33" name="PivotTable16"/>
    <pivotTable tabId="33" name="PivotTable15"/>
    <pivotTable tabId="33" name="PivotTable11"/>
    <pivotTable tabId="33" name="PivotTable10"/>
    <pivotTable tabId="33" name="PivotTable9"/>
    <pivotTable tabId="33" name="PivotTable8"/>
    <pivotTable tabId="33" name="PivotTable7"/>
    <pivotTable tabId="33" name="PivotTable6"/>
    <pivotTable tabId="33" name="PivotTable5"/>
    <pivotTable tabId="33" name="PivotTable2"/>
    <pivotTable tabId="37" name="PivotTable2"/>
    <pivotTable tabId="37" name="PivotTable30"/>
    <pivotTable tabId="37" name="PivotTable31"/>
    <pivotTable tabId="39" name="PivotTable40"/>
    <pivotTable tabId="40" name="PivotTable39"/>
    <pivotTable tabId="40" name="PivotTable38"/>
    <pivotTable tabId="40" name="PivotTable37"/>
    <pivotTable tabId="40" name="PivotTable36"/>
    <pivotTable tabId="40" name="PivotTable35"/>
    <pivotTable tabId="40" name="PivotTable34"/>
    <pivotTable tabId="40" name="PivotTable33"/>
    <pivotTable tabId="40" name="PivotTable32"/>
    <pivotTable tabId="41" name="PivotTable2"/>
    <pivotTable tabId="41" name="PivotTable30"/>
    <pivotTable tabId="41" name="PivotTable31"/>
    <pivotTable tabId="42" name="PivotTable33"/>
    <pivotTable tabId="42" name="PivotTable34"/>
    <pivotTable tabId="25" name="PivotTable10"/>
    <pivotTable tabId="25" name="PivotTable11"/>
    <pivotTable tabId="25" name="PivotTable12"/>
    <pivotTable tabId="25" name="PivotTable13"/>
    <pivotTable tabId="25" name="PivotTable14"/>
    <pivotTable tabId="25" name="PivotTable15"/>
    <pivotTable tabId="25" name="PivotTable16"/>
    <pivotTable tabId="25" name="PivotTable4"/>
    <pivotTable tabId="25" name="PivotTable5"/>
    <pivotTable tabId="25" name="PivotTable6"/>
    <pivotTable tabId="25" name="PivotTable7"/>
    <pivotTable tabId="25" name="PivotTable8"/>
    <pivotTable tabId="25" name="PivotTable9"/>
    <pivotTable tabId="27" name="PivotTable18"/>
    <pivotTable tabId="27" name="PivotTable19"/>
    <pivotTable tabId="27" name="PivotTable20"/>
    <pivotTable tabId="27" name="PivotTable21"/>
    <pivotTable tabId="27" name="PivotTable22"/>
    <pivotTable tabId="27" name="PivotTable23"/>
    <pivotTable tabId="27" name="PivotTable24"/>
    <pivotTable tabId="27" name="PivotTable25"/>
    <pivotTable tabId="28" name="PivotTable1"/>
    <pivotTable tabId="28" name="PivotTable2"/>
    <pivotTable tabId="28" name="PivotTable26"/>
    <pivotTable tabId="28" name="PivotTable27"/>
    <pivotTable tabId="28" name="PivotTable3"/>
    <pivotTable tabId="28" name="PivotTable4"/>
    <pivotTable tabId="28" name="PivotTable5"/>
    <pivotTable tabId="28" name="PivotTable6"/>
    <pivotTable tabId="28" name="PivotTable7"/>
    <pivotTable tabId="32" name="PivotTable16"/>
    <pivotTable tabId="32" name="PivotTable17"/>
    <pivotTable tabId="32" name="PivotTable18"/>
    <pivotTable tabId="43" name="PivotTable10"/>
    <pivotTable tabId="43" name="PivotTable11"/>
    <pivotTable tabId="43" name="PivotTable12"/>
    <pivotTable tabId="43" name="PivotTable13"/>
    <pivotTable tabId="43" name="PivotTable8"/>
    <pivotTable tabId="49" name="PivotTable2"/>
    <pivotTable tabId="54" name="PivotTable4"/>
    <pivotTable tabId="56" name="PivotTable4"/>
  </pivotTables>
  <data>
    <tabular pivotCacheId="1038266388" showMissing="0">
      <items count="11">
        <i x="6" s="1"/>
        <i x="2" s="1"/>
        <i x="8" s="1"/>
        <i x="4" s="1"/>
        <i x="5" s="1"/>
        <i x="1" s="1"/>
        <i x="7" s="1"/>
        <i x="9" s="1"/>
        <i x="0" s="1"/>
        <i x="10"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set" xr10:uid="{542EB66D-8F6E-4BF2-B9EC-58C9E5F2C2BA}" sourceName="Data set">
  <pivotTables>
    <pivotTable tabId="24" name="PivotTable2"/>
    <pivotTable tabId="24" name="PivotTable3"/>
    <pivotTable tabId="24" name="PivotTable4"/>
    <pivotTable tabId="24" name="PivotTable20"/>
    <pivotTable tabId="33" name="PivotTable18"/>
    <pivotTable tabId="33" name="PivotTable17"/>
    <pivotTable tabId="33" name="PivotTable16"/>
    <pivotTable tabId="33" name="PivotTable15"/>
    <pivotTable tabId="33" name="PivotTable11"/>
    <pivotTable tabId="33" name="PivotTable10"/>
    <pivotTable tabId="33" name="PivotTable9"/>
    <pivotTable tabId="33" name="PivotTable8"/>
    <pivotTable tabId="33" name="PivotTable7"/>
    <pivotTable tabId="33" name="PivotTable6"/>
    <pivotTable tabId="33" name="PivotTable5"/>
    <pivotTable tabId="33" name="PivotTable2"/>
    <pivotTable tabId="37" name="PivotTable2"/>
    <pivotTable tabId="37" name="PivotTable30"/>
    <pivotTable tabId="37" name="PivotTable31"/>
    <pivotTable tabId="39" name="PivotTable40"/>
    <pivotTable tabId="40" name="PivotTable39"/>
    <pivotTable tabId="40" name="PivotTable38"/>
    <pivotTable tabId="40" name="PivotTable37"/>
    <pivotTable tabId="40" name="PivotTable36"/>
    <pivotTable tabId="40" name="PivotTable35"/>
    <pivotTable tabId="40" name="PivotTable34"/>
    <pivotTable tabId="40" name="PivotTable33"/>
    <pivotTable tabId="40" name="PivotTable32"/>
    <pivotTable tabId="41" name="PivotTable2"/>
    <pivotTable tabId="41" name="PivotTable30"/>
    <pivotTable tabId="41" name="PivotTable31"/>
    <pivotTable tabId="42" name="PivotTable33"/>
    <pivotTable tabId="42" name="PivotTable34"/>
    <pivotTable tabId="25" name="PivotTable10"/>
    <pivotTable tabId="25" name="PivotTable11"/>
    <pivotTable tabId="25" name="PivotTable12"/>
    <pivotTable tabId="25" name="PivotTable13"/>
    <pivotTable tabId="25" name="PivotTable14"/>
    <pivotTable tabId="25" name="PivotTable15"/>
    <pivotTable tabId="25" name="PivotTable16"/>
    <pivotTable tabId="25" name="PivotTable4"/>
    <pivotTable tabId="25" name="PivotTable5"/>
    <pivotTable tabId="25" name="PivotTable6"/>
    <pivotTable tabId="25" name="PivotTable7"/>
    <pivotTable tabId="25" name="PivotTable8"/>
    <pivotTable tabId="25" name="PivotTable9"/>
    <pivotTable tabId="27" name="PivotTable18"/>
    <pivotTable tabId="27" name="PivotTable19"/>
    <pivotTable tabId="27" name="PivotTable20"/>
    <pivotTable tabId="27" name="PivotTable21"/>
    <pivotTable tabId="27" name="PivotTable22"/>
    <pivotTable tabId="27" name="PivotTable23"/>
    <pivotTable tabId="27" name="PivotTable24"/>
    <pivotTable tabId="27" name="PivotTable25"/>
    <pivotTable tabId="28" name="PivotTable1"/>
    <pivotTable tabId="28" name="PivotTable2"/>
    <pivotTable tabId="28" name="PivotTable26"/>
    <pivotTable tabId="28" name="PivotTable27"/>
    <pivotTable tabId="28" name="PivotTable3"/>
    <pivotTable tabId="28" name="PivotTable4"/>
    <pivotTable tabId="28" name="PivotTable5"/>
    <pivotTable tabId="28" name="PivotTable6"/>
    <pivotTable tabId="28" name="PivotTable7"/>
    <pivotTable tabId="32" name="PivotTable16"/>
    <pivotTable tabId="32" name="PivotTable17"/>
    <pivotTable tabId="32" name="PivotTable18"/>
    <pivotTable tabId="43" name="PivotTable10"/>
    <pivotTable tabId="43" name="PivotTable11"/>
    <pivotTable tabId="43" name="PivotTable12"/>
    <pivotTable tabId="43" name="PivotTable13"/>
    <pivotTable tabId="43" name="PivotTable8"/>
    <pivotTable tabId="49" name="PivotTable2"/>
    <pivotTable tabId="54" name="PivotTable4"/>
    <pivotTable tabId="56" name="PivotTable4"/>
  </pivotTables>
  <data>
    <tabular pivotCacheId="1038266388" showMissing="0">
      <items count="6">
        <i x="1" s="1"/>
        <i x="3" s="1"/>
        <i x="4" s="1"/>
        <i x="2" s="1"/>
        <i x="0" s="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ll time farmer ? 1" xr10:uid="{66813399-9DA5-44E9-8033-97EF0A494EA8}" cache="Slicer_Full_time_farmer_?" caption="Full time farmer ?" columnCount="2" rowHeight="241300"/>
  <slicer name="Country 1" xr10:uid="{D7BC9114-C251-4451-8D76-8BECF78EED5E}" cache="Slicer_Country" caption="Country" columnCount="2" rowHeight="241300"/>
  <slicer name="Farm" xr10:uid="{01517308-AFCE-4154-9ABC-F7D8B00C3D2C}" cache="Slicer_Data_set" caption="Farm" columnCount="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ll time farmer ? 3" xr10:uid="{46834ABB-8719-4BA0-BC6A-EEA2484F079A}" cache="Slicer_Full_time_farmer_?" caption="Full time farmer ?" columnCount="2" rowHeight="241300"/>
  <slicer name="Country 4" xr10:uid="{8B5BE5DC-F551-4338-89A7-964D6F4B9942}" cache="Slicer_Country" caption="Country" columnCount="2" rowHeight="241300"/>
  <slicer name="Farm 2" xr10:uid="{F554D33E-A636-4ADF-8154-4407F051D135}" cache="Slicer_Data_set" caption="Farm"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0F1CA7-015C-4C92-8E7F-346D30E67D55}" name="Table_data" displayName="Table_data" ref="B1:EH180" totalsRowShown="0" headerRowDxfId="26">
  <autoFilter ref="B1:EH180" xr:uid="{F90F1CA7-015C-4C92-8E7F-346D30E67D55}"/>
  <tableColumns count="137">
    <tableColumn id="1" xr3:uid="{B17540A8-9E13-4307-9736-12AA57D48AF5}" name="Surve ID number"/>
    <tableColumn id="117" xr3:uid="{9E2D8849-620F-4B8E-A63E-FD95CB379A16}" name="Data set"/>
    <tableColumn id="116" xr3:uid="{ADF0FBEA-8631-4A67-A597-63E76FFF6024}" name="Survey number"/>
    <tableColumn id="2" xr3:uid="{7D03D601-A5EC-4B0D-AEF0-3A3D9AD47308}" name="Survey date" dataDxfId="25"/>
    <tableColumn id="3" xr3:uid="{E9F1EC6B-5033-4ACC-809B-D0677612697B}" name="Survey time"/>
    <tableColumn id="4" xr3:uid="{832E456E-DDB6-4235-AA14-52EE59F0E1B6}" name="Country"/>
    <tableColumn id="5" xr3:uid="{37C4554B-8D91-4097-9A03-3FFA917237D9}" name="Partner"/>
    <tableColumn id="6" xr3:uid="{174F746B-8FF0-4A41-B06D-C93A6DCCFF03}" name="Farmer name (confidential)"/>
    <tableColumn id="7" xr3:uid="{3427AA55-1EE6-4201-995C-66E10B84DA8C}" name="IPMworks number"/>
    <tableColumn id="8" xr3:uid="{ECF087B6-30A3-4AA6-88B2-CD4720C7817A}" name="Vineyards - area"/>
    <tableColumn id="9" xr3:uid="{0A5DBA6D-B5E5-4083-8A2F-37F59215B334}" name="Vineyards - Organic"/>
    <tableColumn id="10" xr3:uid="{5E05F51B-1EA3-4B10-ABB6-66ED776A1822}" name="Arable fields - area"/>
    <tableColumn id="11" xr3:uid="{091F784F-441E-4667-891B-63FC1F5F92E6}" name="Arable fields - Organic"/>
    <tableColumn id="12" xr3:uid="{F0FB4AF5-1B41-4472-B988-EBCED58CA99C}" name="Outdoor Veg, S/F and Orn. - area"/>
    <tableColumn id="13" xr3:uid="{741DEA7E-53A1-4D0D-AEA6-C99CFD3A6F1E}" name="Outdoor Veg, S/F and Orn. - Organic"/>
    <tableColumn id="14" xr3:uid="{7A2B160F-10E6-40D9-8699-9DF04CA386AE}" name="Greenhouses and protected crops - area"/>
    <tableColumn id="15" xr3:uid="{A967FF56-836D-4D65-9623-5E9FD20A1110}" name="Greenhouses and protected crops - organic"/>
    <tableColumn id="16" xr3:uid="{90FEF0F8-97A0-4E53-BB41-DD20F5290628}" name="Permanent Grasslands - area"/>
    <tableColumn id="17" xr3:uid="{E60C38ED-326B-402B-8F1E-D84FC7B0DB6D}" name="Permanent Grasslands - Organic"/>
    <tableColumn id="18" xr3:uid="{9FC5ECBA-30BA-4867-BF2E-CE07BADDE2AE}" name="Orchards - area"/>
    <tableColumn id="19" xr3:uid="{0BF24666-2960-42CE-AF04-8244DC65BEA9}" name="Orchards - Organic"/>
    <tableColumn id="20" xr3:uid="{3BA7C10A-055E-47C0-AF2F-2BB6F3BEA987}" name="Others - area"/>
    <tableColumn id="21" xr3:uid="{8EC02BC5-FDEF-4D7B-90AA-7028ABFE9874}" name="Others - Organic"/>
    <tableColumn id="22" xr3:uid="{B7506C42-50C7-4461-AF71-68D7DDB7A55A}" name="Full time farmer ?"/>
    <tableColumn id="23" xr3:uid="{581A3824-9E1D-4B7D-9D4B-4B0C78020BC8}" name="Years farming"/>
    <tableColumn id="24" xr3:uid="{6A0D3599-DF4D-4DF1-A9A8-61C154A1FF32}" name="Quality and environmental labels."/>
    <tableColumn id="25" xr3:uid="{F98D0F51-F064-4D20-BBFE-C936F3BBA0B4}" name="Name of the label"/>
    <tableColumn id="26" xr3:uid="{3CE1DD7B-CCAA-4C7F-8A5F-F59010BD4BA8}" name="training on IPM or organic practices"/>
    <tableColumn id="27" xr3:uid="{CF393136-A5B3-4BD7-BF47-F6AB0FE91A5A}" name="contractors for pesticide treatments"/>
    <tableColumn id="28" xr3:uid="{B5DCD5AF-0F36-4E01-A2E1-ED2B74CA8A7A}" name="Soil Texture"/>
    <tableColumn id="29" xr3:uid="{DF86F86A-1DF0-413D-B0FD-155B365A6697}" name="Soil Depth"/>
    <tableColumn id="30" xr3:uid="{916D3442-CF0D-47F3-A252-0FFD10D0D890}" name="Stoniness -in the top 25 cm of soil 2-6 cm"/>
    <tableColumn id="31" xr3:uid="{C40C6154-8DB5-4FF8-8BFB-320C2AA654BA}" name="Stoniness -in the top 25 cm of soil &gt;6 cm"/>
    <tableColumn id="32" xr3:uid="{AD27F059-9D67-4EAA-BC2F-9254CD7B596A}" name="crop protection must be cost-effective"/>
    <tableColumn id="33" xr3:uid="{67290E82-91A6-42C2-A655-313C8F88CCED}" name="crop protection must not be labour intensive"/>
    <tableColumn id="34" xr3:uid="{B50F3817-FA9A-477A-BAA2-AAE24A41579B}" name="Alternative crop protection methods are usually too risky"/>
    <tableColumn id="35" xr3:uid="{A7A5AE35-883D-4A5E-A677-8A3C10A92333}" name="restrict my use of crop protection products"/>
    <tableColumn id="36" xr3:uid="{57236BC7-D0FF-43B5-9D41-24975084B7CA}" name="IPM is a way to fulfil regulations"/>
    <tableColumn id="37" xr3:uid="{D4BB36A4-4AEF-4F6C-AED5-0BBF297749F5}" name="IPM is a way to reduce unnecessary costs"/>
    <tableColumn id="38" xr3:uid="{6EB6C141-95F4-463C-8671-BAC16FD9F2C5}" name="IPM is a way to improve the control of pests"/>
    <tableColumn id="39" xr3:uid="{F2C25807-7027-4364-B2CD-D30D9E4FBC50}" name="IPM is a way to reduce pesticide use"/>
    <tableColumn id="40" xr3:uid="{19A38337-4C19-4B18-A0F3-CDEE688A7BCB}" name="IPM is a way to improve soil health"/>
    <tableColumn id="41" xr3:uid="{ABE59FCD-801E-4FE5-98A6-2C6FC2656FDD}" name="IPM is a way to protect my own health"/>
    <tableColumn id="42" xr3:uid="{4EAFD4A2-213C-4489-ACB8-3038291E9D1B}" name="IPM is a way to protect the health of my family"/>
    <tableColumn id="43" xr3:uid="{378BC03F-ADC0-4B40-B744-29BC24AADB5C}" name="IPM is a way to protect the health of my neighbours"/>
    <tableColumn id="44" xr3:uid="{33C9CFD6-8FCD-4D05-A8A7-C3FF1F31DB01}" name="IPM is a way to protect the health of consumers"/>
    <tableColumn id="45" xr3:uid="{9B0B4F85-BE54-48C6-B7B5-BEB5919D2FC9}" name="IPM is a way to increase the added value of my products"/>
    <tableColumn id="46" xr3:uid="{937AB0C4-8F44-4429-8284-8BE2649B6D64}" name="IPM is a way to reduce environmental impacts"/>
    <tableColumn id="47" xr3:uid="{9B45A071-DFC3-40BC-AB65-B27CD96C63F7}" name="IPM is a way to protect biodiversity"/>
    <tableColumn id="48" xr3:uid="{5940ED5F-FC99-47AF-8C4E-EBA79A01BEFA}" name="IPM is a way to access specific markets"/>
    <tableColumn id="49" xr3:uid="{54739F95-0551-47E6-B436-A53A224E0B8F}" name="limit the use of crop protection products to a minimum"/>
    <tableColumn id="50" xr3:uid="{E60F2014-A600-4BD3-BC8E-D994E28DC496}" name="My family members expect me to limit the use of crop protection products to a minimum"/>
    <tableColumn id="51" xr3:uid="{97789F0B-D09D-4E9C-B2D0-EB908A15527B}" name="Most of my acquaintances expect me to limit the use of crop protection products to a minimum."/>
    <tableColumn id="52" xr3:uid="{8F95E0AF-2C57-4EE7-A66C-CA9B4C072B69}" name="Most farmers in my circle of acquaintances limit the use of crop protection products to a minimum"/>
    <tableColumn id="53" xr3:uid="{7291C08E-63D9-4821-A652-4FE7AA12B3AA}" name="High yields"/>
    <tableColumn id="54" xr3:uid="{B0EFD77A-A0C8-4ACB-9C7D-C7BE141E3EB0}" name="High product quality"/>
    <tableColumn id="55" xr3:uid="{82EE1F4F-D4F1-453D-A4DE-4B526B33CD8E}" name="An income as high as possible."/>
    <tableColumn id="56" xr3:uid="{9F7D0B06-14C1-49E1-836C-3CDFC4E11993}" name="Beautiful fields with healthy crops"/>
    <tableColumn id="57" xr3:uid="{F0889AC6-B482-4D6E-8AA7-3966A7A0BC5D}" name="Maintaining agricultural traditions"/>
    <tableColumn id="58" xr3:uid="{F65BC024-B61F-49A7-BCDD-196996D5694D}" name="Protecting the environment and natural resources"/>
    <tableColumn id="59" xr3:uid="{5421834F-473E-4925-AC12-CF49207B1BE6}" name="Freedom in my choices"/>
    <tableColumn id="60" xr3:uid="{FA8BEC1B-9212-4B3A-93BA-25B4D777058C}" name="As little administrative effort as possible"/>
    <tableColumn id="61" xr3:uid="{DD644F89-5C92-41DF-9BB5-BB74253C2392}" name="Reducing my workload"/>
    <tableColumn id="62" xr3:uid="{6F5CBF78-58FF-453E-9359-4FB56F781562}" name="Not compromising my health"/>
    <tableColumn id="63" xr3:uid="{6DD0EEEF-F1C0-4692-9341-628AEEF0488C}" name="Meeting the demands of society"/>
    <tableColumn id="64" xr3:uid="{502B3023-5C3F-43B4-9644-03FCB0F1EC21}" name="Meeting the demands of clients/consumers"/>
    <tableColumn id="65" xr3:uid="{53026EB4-0CA1-423C-875F-D1DE33703D2B}" name="Tolerate pests, diseases and weeds"/>
    <tableColumn id="66" xr3:uid="{795CD977-437C-4BE3-9224-31A2AD13E87F}" name="Change the cropping system, including the crop rotation"/>
    <tableColumn id="67" xr3:uid="{069B105E-9120-4925-BD67-2E9C9746BC9F}" name="Use novel crop protection measures"/>
    <tableColumn id="68" xr3:uid="{D0BB1FE3-40F6-4F24-A2E9-28A0EAC9F0D8}" name="to continue to meet the product requirements of the market in the future."/>
    <tableColumn id="69" xr3:uid="{F00EA97D-B1C5-4A73-B9CF-0CB9A9E6BC5A}" name="to be eligible for direct payments in the future."/>
    <tableColumn id="70" xr3:uid="{64A3084E-8D9B-44B9-B26C-DE49E1553F29}" name="cultivar(s), that are determined in the area by regulations/marketing rules"/>
    <tableColumn id="71" xr3:uid="{3E6B28E0-1878-463D-B8F9-BB9FA544411E}" name="Vineyards were already planted when I began my wine-growing activities"/>
    <tableColumn id="72" xr3:uid="{11D10948-D2B9-46FA-8317-E8DA47625F3A}" name="sensitivity to pests when I chose the cultivars I am growing"/>
    <tableColumn id="73" xr3:uid="{1F7BC37D-A373-4975-B8EC-FFBA4DCF2716}" name="Face-by-face spraying"/>
    <tableColumn id="74" xr3:uid="{0F4AE376-1FC6-4276-955C-1772F39026D6}" name="Fungicides - Confined spraying"/>
    <tableColumn id="75" xr3:uid="{A482113B-5E15-4CA1-9463-DA064C12D85B}" name="Fungicides - Single-sided spraying"/>
    <tableColumn id="76" xr3:uid="{21B3190D-9CDF-455C-8134-07C5EC734ED4}" name="Herbicides - Precision sprayer with automatic detection of weeds"/>
    <tableColumn id="77" xr3:uid="{738A0C97-F9A3-4F6B-BAA4-D14FFE6228CA}" name="Insecticides - Face-by-face spraying"/>
    <tableColumn id="78" xr3:uid="{70FFC15F-E0C4-4598-85F3-F5146B3C8277}" name="Insecticides - Confined spraying"/>
    <tableColumn id="79" xr3:uid="{CA3ED808-91C6-43B2-8E04-EE509258A131}" name="Insecticides - Single-sided spraying"/>
    <tableColumn id="80" xr3:uid="{4264CDCD-CD24-47E9-A4E7-3612F49D825A}" name="I work fields with fewer pest problems first and leave the problem fields until later to avoid spread"/>
    <tableColumn id="81" xr3:uid="{B46650E5-8BF2-4C4A-8E86-CC741A43BF18}" name="I only focus on avoiding the spread of grass weeds"/>
    <tableColumn id="114" xr3:uid="{F4B2DEC4-3527-4C1D-A159-CDD89775C003}" name="I have semi-natural habitat"/>
    <tableColumn id="113" xr3:uid="{118A9443-07C1-4369-B3FC-EDF46D7CD114}" name="I expect semi-natural habitat  to favor beneficial organisms"/>
    <tableColumn id="82" xr3:uid="{A94E237F-AFF0-4DAF-A512-563639F45A17}" name="Buffer strips are kept  to protect, among other things, beneficial organisms"/>
    <tableColumn id="83" xr3:uid="{F677942E-23B5-427A-AEEE-ED7351368682}" name="Drift reducing nozzles or other technique(s) are used, to protect, among other things, beneficial organisms"/>
    <tableColumn id="84" xr3:uid="{5DCDB337-2C3B-4BA9-8D31-FC7539F40BD7}" name="Boom is lowered to decrease drift , to protect, among other things, organisms"/>
    <tableColumn id="85" xr3:uid="{CEF8FA9E-D5DA-49B1-AB90-FA3A16D87C47}" name="Decision Support System (DSS)"/>
    <tableColumn id="86" xr3:uid="{BA877926-0CBA-4899-8005-C911F9EE1044}" name="I only treat the parts of the field that need treatment"/>
    <tableColumn id="87" xr3:uid="{25208B4D-98A4-443B-8978-6DF8FB2B60A0}" name="I treat according to my knowledge"/>
    <tableColumn id="88" xr3:uid="{02B2A34E-931C-4481-9009-3FB1C5740900}" name="professional recommendation"/>
    <tableColumn id="89" xr3:uid="{5CF6DA73-AC2B-47E7-8A68-3920DAC937F4}" name="I adapt the timing of treatments"/>
    <tableColumn id="90" xr3:uid="{CBB755CA-B925-478A-BBA6-E5D969F50DD7}" name=" treat all over"/>
    <tableColumn id="91" xr3:uid="{4F7DC8F4-B2B6-4C8E-A163-E4DD874A7364}" name="leave an untreated area in the vineyard so I can see the effect of the spray"/>
    <tableColumn id="92" xr3:uid="{60477D5C-FA7D-4D6E-94A5-0D539DA09F61}" name="I monitor to see the effect of the sprays"/>
    <tableColumn id="93" xr3:uid="{60298956-3F3F-4A57-A9D3-F5A94B1F9FA6}" name=" not have the time nor the resources to monitor after treatment"/>
    <tableColumn id="98" xr3:uid="{2B61C899-CFF1-4571-B72E-95133CEBBAE4}" name="I fully implement all the principles of IPM for weed management"/>
    <tableColumn id="99" xr3:uid="{3B94AC6D-5EA7-4F0D-9E32-4124EB420EE7}" name="I fully implement all the principles of IPM for the management of diseases"/>
    <tableColumn id="100" xr3:uid="{60587D7E-9D54-4BEF-975B-CB5FFCE1A63A}" name="I fully implement all the principles of IPM for pest management (insect pests and other pests)"/>
    <tableColumn id="101" xr3:uid="{2B36F286-2BAC-4046-86CA-482C993DFDE3}" name="Based on similar farms in the region - Weed Control"/>
    <tableColumn id="102" xr3:uid="{F57B6B21-F039-4680-AD15-E98871D14671}" name="Based on similar farms in the region - Disease Control"/>
    <tableColumn id="103" xr3:uid="{ABB570DD-BD1E-4AD5-A2EC-391AA093CFB6}" name="Based on similar farms in the region - Pest Control"/>
    <tableColumn id="104" xr3:uid="{1571D8CB-136E-4D5D-B2C5-246CD25809D6}" name="Self-evaluation of farm profitability - pesticide cost"/>
    <tableColumn id="105" xr3:uid="{CA74AC2D-179D-416B-ACA8-0BDC17EC329C}" name="Self-evaluation of farm profitability -  - equipement cost"/>
    <tableColumn id="106" xr3:uid="{8C2368CD-849B-47BC-8366-5AF34341EFBF}" name="Self-evaluation of farm profitability -  - work load"/>
    <tableColumn id="107" xr3:uid="{FAA30180-F0D5-4C7E-AF94-61A3403CEBD8}" name="compared to neighbouring wine-growing farms - my grape yield is"/>
    <tableColumn id="108" xr3:uid="{D43C2ABA-BCA2-4B61-BC85-DDF9A0BA5591}" name="Self-evaluation of farm profitability -  - prices achived"/>
    <tableColumn id="109" xr3:uid="{48DE7DEF-C923-4728-AD30-7A5B212CA512}" name="Self-evaluation of farm profitability -  - croping gross margin"/>
    <tableColumn id="110" xr3:uid="{5F8A5794-6356-4052-B08F-52E42F1C7546}" name="Self-evaluation of farm profitability -  - farm profitability (net income)"/>
    <tableColumn id="111" xr3:uid="{A2D7A807-DF52-436A-87F0-F28DFCD1AE23}" name="Self-evaluation of farm profitability -  - the overall economic profitability (net income, whole farm)"/>
    <tableColumn id="112" xr3:uid="{DDFBED0F-5918-472E-AB05-127684E1DDB6}" name="Overall, are you satisfied by your current pest management strategy?"/>
    <tableColumn id="136" xr3:uid="{FAD36B10-CF9D-4026-9B3F-174207CBD3DF}" name="Organic" dataDxfId="24" dataCellStyle="Normal 2"/>
    <tableColumn id="94" xr3:uid="{B82CC616-F65C-4C8F-BD1C-6563AE49CC3E}" name="IPM Index" dataDxfId="23"/>
    <tableColumn id="120" xr3:uid="{52D252CD-795C-4196-A2B2-2A6AD67C2155}" name="IPM Index Proportion" dataDxfId="22"/>
    <tableColumn id="95" xr3:uid="{18C6D117-25D1-43AB-BB9E-81970591E8E9}" name="Alternative IPM Index" dataDxfId="21"/>
    <tableColumn id="96" xr3:uid="{A9CC1DA0-8008-4CA8-B3EC-22848AAACB8F}" name="IPM Index R" dataDxfId="20"/>
    <tableColumn id="97" xr3:uid="{A4560808-8852-479D-B302-AB85A18B368D}" name="IWM" dataDxfId="19"/>
    <tableColumn id="121" xr3:uid="{FE2B482C-7A3E-451A-A181-0CA0AADFE9A6}" name="IWM Proportion" dataDxfId="18"/>
    <tableColumn id="115" xr3:uid="{79B34243-6B54-4300-90BF-92A05421D7DB}" name="TFI" dataDxfId="17"/>
    <tableColumn id="118" xr3:uid="{EEAA7EB4-96D3-42E2-986D-36A7016A9A57}" name="TFI WO Natural Insecticides and Sulphur" dataDxfId="16"/>
    <tableColumn id="122" xr3:uid="{AA24CF7A-CF4D-47BA-8D3F-D4561DF850CD}" name="TFI-WO Chemicals" dataDxfId="15"/>
    <tableColumn id="123" xr3:uid="{3C61B684-6D01-4986-9905-5FE7D15EE944}" name="TFI-Herbicide_before" dataDxfId="14"/>
    <tableColumn id="124" xr3:uid="{96B4EBC6-AEAD-4D00-B1B9-41DCD8759AA9}" name="TFI-Herbicide_during" dataDxfId="13"/>
    <tableColumn id="125" xr3:uid="{B83E74FF-8D00-4D3D-BE85-445C0EEA1DAB}" name="TFI-Herbicide_Total" dataDxfId="12"/>
    <tableColumn id="126" xr3:uid="{6225E02B-151A-43BF-9CFD-7EE987F86611}" name="TFI-Fungicide_Cupper Based" dataDxfId="11"/>
    <tableColumn id="127" xr3:uid="{3BB5305B-D890-4131-8CAA-73FF0DFB8CB8}" name="TFI-Fungicide_Sulphur Based" dataDxfId="10"/>
    <tableColumn id="128" xr3:uid="{D70F0EB1-ECA5-4B8A-8981-24D008BA8D1C}" name="TFI-Fungicides_Other" dataDxfId="9"/>
    <tableColumn id="129" xr3:uid="{69B836A9-6F0F-4CCC-9D4E-3EE78871569D}" name="TFI-Fungicide_Total" dataDxfId="8"/>
    <tableColumn id="130" xr3:uid="{8C261D80-FABD-42B2-AE92-275BFB3184E6}" name="TFI-Insecticides_Natural Origin" dataDxfId="7"/>
    <tableColumn id="131" xr3:uid="{B1DC5844-6D93-4268-97C0-1C47EF79D24D}" name="TFI-Insecticides_Chemical" dataDxfId="6"/>
    <tableColumn id="132" xr3:uid="{30B45A21-FDA2-4475-8929-0D0F71200D04}" name="TFI-Insecticides_Total" dataDxfId="5"/>
    <tableColumn id="133" xr3:uid="{F0AA4440-5F3D-4645-8C01-C41949F66EF6}" name="TFI_nematicides" dataDxfId="4"/>
    <tableColumn id="134" xr3:uid="{1E3EE7F0-805C-402A-BA64-584CFDE850C3}" name="TFI_Slugs" dataDxfId="3"/>
    <tableColumn id="135" xr3:uid="{2BB90B8B-AAAA-461D-8FC8-3C4D5A9B094F}" name="TFI_Growth Regulators" dataDxfId="2"/>
    <tableColumn id="119" xr3:uid="{C07533B3-764B-41B0-8068-6173FC238E80}" name="TFI - Pesticides_other" dataDxfId="1"/>
    <tableColumn id="137" xr3:uid="{F6F8B3F3-79C5-40A2-8D0A-A03821CE0EE2}" name="TFI-Pesticides_Tota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microsoft.com/office/2007/relationships/slicer" Target="../slicers/slicer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microsoft.com/office/2007/relationships/slicer" Target="../slicers/slicer2.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6.xml"/><Relationship Id="rId3" Type="http://schemas.openxmlformats.org/officeDocument/2006/relationships/pivotTable" Target="../pivotTables/pivotTable11.xml"/><Relationship Id="rId7" Type="http://schemas.openxmlformats.org/officeDocument/2006/relationships/pivotTable" Target="../pivotTables/pivotTable15.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pivotTable" Target="../pivotTables/pivotTable14.xml"/><Relationship Id="rId5" Type="http://schemas.openxmlformats.org/officeDocument/2006/relationships/pivotTable" Target="../pivotTables/pivotTable13.xml"/><Relationship Id="rId4" Type="http://schemas.openxmlformats.org/officeDocument/2006/relationships/pivotTable" Target="../pivotTables/pivotTable12.xml"/><Relationship Id="rId9" Type="http://schemas.openxmlformats.org/officeDocument/2006/relationships/pivotTable" Target="../pivotTables/pivotTable17.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25.xml"/><Relationship Id="rId13" Type="http://schemas.openxmlformats.org/officeDocument/2006/relationships/pivotTable" Target="../pivotTables/pivotTable30.xml"/><Relationship Id="rId3" Type="http://schemas.openxmlformats.org/officeDocument/2006/relationships/pivotTable" Target="../pivotTables/pivotTable20.xml"/><Relationship Id="rId7" Type="http://schemas.openxmlformats.org/officeDocument/2006/relationships/pivotTable" Target="../pivotTables/pivotTable24.xml"/><Relationship Id="rId12" Type="http://schemas.openxmlformats.org/officeDocument/2006/relationships/pivotTable" Target="../pivotTables/pivotTable29.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11" Type="http://schemas.openxmlformats.org/officeDocument/2006/relationships/pivotTable" Target="../pivotTables/pivotTable28.xml"/><Relationship Id="rId5" Type="http://schemas.openxmlformats.org/officeDocument/2006/relationships/pivotTable" Target="../pivotTables/pivotTable22.xml"/><Relationship Id="rId10" Type="http://schemas.openxmlformats.org/officeDocument/2006/relationships/pivotTable" Target="../pivotTables/pivotTable27.xml"/><Relationship Id="rId4" Type="http://schemas.openxmlformats.org/officeDocument/2006/relationships/pivotTable" Target="../pivotTables/pivotTable21.xml"/><Relationship Id="rId9"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8.xml"/><Relationship Id="rId3" Type="http://schemas.openxmlformats.org/officeDocument/2006/relationships/pivotTable" Target="../pivotTables/pivotTable33.xml"/><Relationship Id="rId7" Type="http://schemas.openxmlformats.org/officeDocument/2006/relationships/pivotTable" Target="../pivotTables/pivotTable37.xml"/><Relationship Id="rId12" Type="http://schemas.openxmlformats.org/officeDocument/2006/relationships/pivotTable" Target="../pivotTables/pivotTable42.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pivotTable" Target="../pivotTables/pivotTable36.xml"/><Relationship Id="rId11" Type="http://schemas.openxmlformats.org/officeDocument/2006/relationships/pivotTable" Target="../pivotTables/pivotTable41.xml"/><Relationship Id="rId5" Type="http://schemas.openxmlformats.org/officeDocument/2006/relationships/pivotTable" Target="../pivotTables/pivotTable35.xml"/><Relationship Id="rId10" Type="http://schemas.openxmlformats.org/officeDocument/2006/relationships/pivotTable" Target="../pivotTables/pivotTable40.xml"/><Relationship Id="rId4" Type="http://schemas.openxmlformats.org/officeDocument/2006/relationships/pivotTable" Target="../pivotTables/pivotTable34.xml"/><Relationship Id="rId9" Type="http://schemas.openxmlformats.org/officeDocument/2006/relationships/pivotTable" Target="../pivotTables/pivotTable39.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45.xml"/><Relationship Id="rId2" Type="http://schemas.openxmlformats.org/officeDocument/2006/relationships/pivotTable" Target="../pivotTables/pivotTable44.xml"/><Relationship Id="rId1" Type="http://schemas.openxmlformats.org/officeDocument/2006/relationships/pivotTable" Target="../pivotTables/pivotTable43.x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8.xml"/><Relationship Id="rId2" Type="http://schemas.openxmlformats.org/officeDocument/2006/relationships/pivotTable" Target="../pivotTables/pivotTable47.xml"/><Relationship Id="rId1" Type="http://schemas.openxmlformats.org/officeDocument/2006/relationships/pivotTable" Target="../pivotTables/pivotTable46.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51.xml"/><Relationship Id="rId2" Type="http://schemas.openxmlformats.org/officeDocument/2006/relationships/pivotTable" Target="../pivotTables/pivotTable50.xml"/><Relationship Id="rId1" Type="http://schemas.openxmlformats.org/officeDocument/2006/relationships/pivotTable" Target="../pivotTables/pivotTable4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54.xml"/><Relationship Id="rId2" Type="http://schemas.openxmlformats.org/officeDocument/2006/relationships/pivotTable" Target="../pivotTables/pivotTable53.xml"/><Relationship Id="rId1" Type="http://schemas.openxmlformats.org/officeDocument/2006/relationships/pivotTable" Target="../pivotTables/pivotTable52.xml"/><Relationship Id="rId6" Type="http://schemas.openxmlformats.org/officeDocument/2006/relationships/printerSettings" Target="../printerSettings/printerSettings3.bin"/><Relationship Id="rId5" Type="http://schemas.openxmlformats.org/officeDocument/2006/relationships/pivotTable" Target="../pivotTables/pivotTable56.xml"/><Relationship Id="rId4" Type="http://schemas.openxmlformats.org/officeDocument/2006/relationships/pivotTable" Target="../pivotTables/pivotTable55.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58.xml"/><Relationship Id="rId1" Type="http://schemas.openxmlformats.org/officeDocument/2006/relationships/pivotTable" Target="../pivotTables/pivotTable57.xml"/></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66.xml"/><Relationship Id="rId3" Type="http://schemas.openxmlformats.org/officeDocument/2006/relationships/pivotTable" Target="../pivotTables/pivotTable61.xml"/><Relationship Id="rId7" Type="http://schemas.openxmlformats.org/officeDocument/2006/relationships/pivotTable" Target="../pivotTables/pivotTable65.xml"/><Relationship Id="rId2" Type="http://schemas.openxmlformats.org/officeDocument/2006/relationships/pivotTable" Target="../pivotTables/pivotTable60.xml"/><Relationship Id="rId1" Type="http://schemas.openxmlformats.org/officeDocument/2006/relationships/pivotTable" Target="../pivotTables/pivotTable59.xml"/><Relationship Id="rId6" Type="http://schemas.openxmlformats.org/officeDocument/2006/relationships/pivotTable" Target="../pivotTables/pivotTable64.xml"/><Relationship Id="rId5" Type="http://schemas.openxmlformats.org/officeDocument/2006/relationships/pivotTable" Target="../pivotTables/pivotTable63.xml"/><Relationship Id="rId4" Type="http://schemas.openxmlformats.org/officeDocument/2006/relationships/pivotTable" Target="../pivotTables/pivotTable62.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67.xml"/></Relationships>
</file>

<file path=xl/worksheets/_rels/sheet16.xml.rels><?xml version="1.0" encoding="UTF-8" standalone="yes"?>
<Relationships xmlns="http://schemas.openxmlformats.org/package/2006/relationships"><Relationship Id="rId3" Type="http://schemas.openxmlformats.org/officeDocument/2006/relationships/pivotTable" Target="../pivotTables/pivotTable70.xml"/><Relationship Id="rId2" Type="http://schemas.openxmlformats.org/officeDocument/2006/relationships/pivotTable" Target="../pivotTables/pivotTable69.xml"/><Relationship Id="rId1" Type="http://schemas.openxmlformats.org/officeDocument/2006/relationships/pivotTable" Target="../pivotTables/pivotTable68.xml"/><Relationship Id="rId5" Type="http://schemas.openxmlformats.org/officeDocument/2006/relationships/pivotTable" Target="../pivotTables/pivotTable72.xml"/><Relationship Id="rId4" Type="http://schemas.openxmlformats.org/officeDocument/2006/relationships/pivotTable" Target="../pivotTables/pivotTable71.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73.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74.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7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AD5C-74B1-491B-8D05-5AC1DB59C11C}">
  <sheetPr codeName="Sheet4"/>
  <dimension ref="A1:AO56"/>
  <sheetViews>
    <sheetView topLeftCell="E24" workbookViewId="0">
      <selection activeCell="E33" sqref="E33"/>
    </sheetView>
  </sheetViews>
  <sheetFormatPr defaultRowHeight="15" x14ac:dyDescent="0.25"/>
  <cols>
    <col min="5" max="5" width="24.7109375" customWidth="1"/>
    <col min="6" max="6" width="26.5703125" customWidth="1"/>
    <col min="7" max="8" width="15.5703125" customWidth="1"/>
    <col min="9" max="9" width="20.42578125" customWidth="1"/>
    <col min="10" max="12" width="15.5703125" customWidth="1"/>
    <col min="13" max="13" width="47" customWidth="1"/>
    <col min="14" max="19" width="18" customWidth="1"/>
    <col min="28" max="28" width="15.85546875" customWidth="1"/>
    <col min="29" max="29" width="20.7109375" customWidth="1"/>
    <col min="30" max="30" width="11.42578125" customWidth="1"/>
    <col min="31" max="31" width="13" customWidth="1"/>
    <col min="32" max="32" width="12.85546875" customWidth="1"/>
  </cols>
  <sheetData>
    <row r="1" spans="1:41" x14ac:dyDescent="0.25">
      <c r="A1">
        <v>2</v>
      </c>
      <c r="AA1">
        <v>5</v>
      </c>
    </row>
    <row r="3" spans="1:41" s="7" customFormat="1" ht="60.75" customHeight="1" x14ac:dyDescent="0.25">
      <c r="C3" s="29">
        <v>1</v>
      </c>
      <c r="D3" s="29" t="str">
        <f>'P Protection'!D2</f>
        <v>Crop Protection</v>
      </c>
      <c r="E3" s="29">
        <f>'P Protection'!E11</f>
        <v>8</v>
      </c>
      <c r="F3" s="30" t="str">
        <f>'P Protection'!F2</f>
        <v>Must be cost-effective</v>
      </c>
      <c r="G3" s="30" t="str">
        <f>'P Protection'!G2</f>
        <v>Must not be labour intensive</v>
      </c>
      <c r="H3" s="30" t="str">
        <f>'P Protection'!H2</f>
        <v>Alternative methods are usually too risky</v>
      </c>
      <c r="I3" s="30" t="str">
        <f>'P Protection'!I2</f>
        <v>I restrict my use of products</v>
      </c>
      <c r="J3" s="30" t="str">
        <f>'P Protection'!J2</f>
        <v>I limit the use of products</v>
      </c>
      <c r="K3" s="30" t="str">
        <f>'P Protection'!K2</f>
        <v>My family expect me to limit the use of products</v>
      </c>
      <c r="L3" s="30" t="str">
        <f>'P Protection'!L2</f>
        <v>My acquaintances expect me to limit the use of products.</v>
      </c>
      <c r="M3" s="30" t="str">
        <f>'P Protection'!M2</f>
        <v>Farmers in my circle limit the use of products.</v>
      </c>
      <c r="N3" s="30"/>
      <c r="O3" s="30"/>
      <c r="P3" s="30"/>
      <c r="Q3" s="30"/>
      <c r="R3" s="30"/>
      <c r="AA3" s="29">
        <v>1</v>
      </c>
      <c r="AB3" s="29" t="str">
        <f>'P implimentation'!D2</f>
        <v xml:space="preserve"> I fully implement all the principles of IPM</v>
      </c>
      <c r="AC3" s="29">
        <f>'P implimentation'!E11</f>
        <v>3</v>
      </c>
      <c r="AD3" s="29" t="str">
        <f>'P implimentation'!F2</f>
        <v>For weed management</v>
      </c>
      <c r="AE3" s="29" t="str">
        <f>'P implimentation'!G2</f>
        <v>For diseases</v>
      </c>
      <c r="AF3" s="29" t="str">
        <f>'P implimentation'!H2</f>
        <v>For pest management</v>
      </c>
      <c r="AG3" s="29"/>
      <c r="AH3" s="29"/>
    </row>
    <row r="4" spans="1:41" s="7" customFormat="1" ht="42" customHeight="1" x14ac:dyDescent="0.25">
      <c r="C4" s="9">
        <v>2</v>
      </c>
      <c r="D4" s="9" t="str">
        <f>'P Decision making'!D2</f>
        <v>Decision making</v>
      </c>
      <c r="E4" s="9">
        <f>'P Decision making'!E11</f>
        <v>9</v>
      </c>
      <c r="F4" s="31" t="str">
        <f>'P Decision making'!F2</f>
        <v>Decision Support System (DSS) are used</v>
      </c>
      <c r="G4" s="31" t="str">
        <f>'P Decision making'!G2</f>
        <v>I only treat the parts of the field that need treatment</v>
      </c>
      <c r="H4" s="31" t="str">
        <f>'P Decision making'!H2</f>
        <v>I treat according to my knowledge</v>
      </c>
      <c r="I4" s="31" t="str">
        <f>'P Decision making'!I2</f>
        <v>I use professional recommendation</v>
      </c>
      <c r="J4" s="31" t="str">
        <f>'P Decision making'!J2</f>
        <v>I adapt the timing of treatments</v>
      </c>
      <c r="K4" s="31" t="str">
        <f>'P Decision making'!K2</f>
        <v>I treat all over</v>
      </c>
      <c r="L4" s="31" t="str">
        <f>'P Decision making'!L2</f>
        <v>I leave an untreated area so I can see the effect of the spray</v>
      </c>
      <c r="M4" s="31" t="str">
        <f>'P Decision making'!M2</f>
        <v>I monitor to see the effect of the sprays</v>
      </c>
      <c r="N4" s="31" t="str">
        <f>'P Decision making'!N2</f>
        <v>I do not have the time nor the resources to monitor after treatment</v>
      </c>
      <c r="O4" s="31"/>
      <c r="P4" s="31"/>
      <c r="Q4" s="31"/>
      <c r="R4" s="31"/>
      <c r="AA4" s="9">
        <v>2</v>
      </c>
      <c r="AB4" s="9" t="str">
        <f>'P pest control'!D2</f>
        <v>Based on Similar Farms in the Region</v>
      </c>
      <c r="AC4" s="42">
        <f>'P pest control'!E11</f>
        <v>3</v>
      </c>
      <c r="AD4" s="9" t="str">
        <f>'P pest control'!F2</f>
        <v>For weed management</v>
      </c>
      <c r="AE4" s="9" t="str">
        <f>'P pest control'!G2</f>
        <v>For diseases</v>
      </c>
      <c r="AF4" s="9" t="str">
        <f>'P pest control'!H2</f>
        <v>For pest management</v>
      </c>
      <c r="AG4" s="9"/>
      <c r="AH4" s="9"/>
    </row>
    <row r="5" spans="1:41" s="7" customFormat="1" ht="42" customHeight="1" x14ac:dyDescent="0.25">
      <c r="C5" s="10">
        <v>3</v>
      </c>
      <c r="D5" s="10" t="str">
        <f>'P Is a way to'!D2</f>
        <v>IPM is a way to</v>
      </c>
      <c r="E5" s="10">
        <f>'P Is a way to'!E11</f>
        <v>13</v>
      </c>
      <c r="F5" s="32" t="str">
        <f>'P Is a way to'!F2</f>
        <v>Fulfil regulations</v>
      </c>
      <c r="G5" s="32" t="str">
        <f>'P Is a way to'!G2</f>
        <v>Reduce unnecessary costs</v>
      </c>
      <c r="H5" s="32" t="str">
        <f>'P Is a way to'!H2</f>
        <v>Improve the control of pests</v>
      </c>
      <c r="I5" s="32" t="str">
        <f>'P Is a way to'!I2</f>
        <v>Reduce pesticide use</v>
      </c>
      <c r="J5" s="32" t="str">
        <f>'P Is a way to'!J2</f>
        <v>Improve soil health</v>
      </c>
      <c r="K5" s="32" t="str">
        <f>'P Is a way to'!K2</f>
        <v>Protect my own health</v>
      </c>
      <c r="L5" s="32" t="str">
        <f>'P Is a way to'!L2</f>
        <v>Protect the health of my family</v>
      </c>
      <c r="M5" s="32" t="str">
        <f>'P Is a way to'!M2</f>
        <v>Protect the health of my neighbours</v>
      </c>
      <c r="N5" s="32" t="str">
        <f>'P Is a way to'!N2</f>
        <v>Protect the health of consumers</v>
      </c>
      <c r="O5" s="32" t="str">
        <f>'P Is a way to'!O2</f>
        <v>Increase the added value of my products</v>
      </c>
      <c r="P5" s="32" t="str">
        <f>'P Is a way to'!P2</f>
        <v>Reduce environmental impacts</v>
      </c>
      <c r="Q5" s="32" t="str">
        <f>'P Is a way to'!Q2</f>
        <v>Protect biodiversity</v>
      </c>
      <c r="R5" s="32" t="str">
        <f>'P Is a way to'!R2</f>
        <v>Access specific markets</v>
      </c>
      <c r="AA5" s="10">
        <v>3</v>
      </c>
      <c r="AB5" s="10" t="str">
        <f>'P risk (1)'!D2</f>
        <v>willing to take risks</v>
      </c>
      <c r="AC5" s="43">
        <f>'P risk (1)'!E10</f>
        <v>3</v>
      </c>
      <c r="AD5" s="10" t="str">
        <f>'P risk (1)'!F2</f>
        <v>Tolerate pests, diseases and weeds</v>
      </c>
      <c r="AE5" s="10" t="str">
        <f>'P risk (1)'!G2</f>
        <v>Change the cropping system</v>
      </c>
      <c r="AF5" s="10" t="str">
        <f>'P risk (1)'!H2</f>
        <v>Use novel crop protection measures</v>
      </c>
      <c r="AG5" s="10"/>
      <c r="AH5" s="10"/>
    </row>
    <row r="6" spans="1:41" s="7" customFormat="1" ht="42" customHeight="1" x14ac:dyDescent="0.25">
      <c r="C6" s="33">
        <v>4</v>
      </c>
      <c r="D6" s="33" t="str">
        <f>'P Important'!D2</f>
        <v>These are Important to me</v>
      </c>
      <c r="E6" s="33">
        <f>'P Important'!E11</f>
        <v>12</v>
      </c>
      <c r="F6" s="33" t="str">
        <f>'P Important'!F2</f>
        <v>High yields</v>
      </c>
      <c r="G6" s="33" t="str">
        <f>'P Important'!G2</f>
        <v>High product quality</v>
      </c>
      <c r="H6" s="33" t="str">
        <f>'P Important'!H2</f>
        <v>Income as high as possible.</v>
      </c>
      <c r="I6" s="33" t="str">
        <f>'P Important'!I2</f>
        <v>Beautiful fields with healthy crops</v>
      </c>
      <c r="J6" s="33" t="str">
        <f>'P Important'!J2</f>
        <v>Maintaining agricultural traditions</v>
      </c>
      <c r="K6" s="33" t="str">
        <f>'P Important'!K2</f>
        <v>Protecting the environment and natural resources</v>
      </c>
      <c r="L6" s="33" t="str">
        <f>'P Important'!L2</f>
        <v>Freedom in my choices</v>
      </c>
      <c r="M6" s="33" t="str">
        <f>'P Important'!M2</f>
        <v>As little administrative effort as possible</v>
      </c>
      <c r="N6" s="33" t="str">
        <f>'P Important'!N2</f>
        <v>Reducing my workload</v>
      </c>
      <c r="O6" s="33" t="str">
        <f>'P Important'!O2</f>
        <v>Not compromising my health</v>
      </c>
      <c r="P6" s="33" t="str">
        <f>'P Important'!P2</f>
        <v>Meeting the demands of society</v>
      </c>
      <c r="Q6" s="33" t="str">
        <f>'P Important'!Q2</f>
        <v>Meeting the demands of clients/consumers</v>
      </c>
      <c r="R6" s="33"/>
      <c r="AA6" s="7">
        <v>4</v>
      </c>
      <c r="AB6" s="7" t="str">
        <f>'P Landscape'!D2</f>
        <v>Landscape and biodiversity management</v>
      </c>
      <c r="AC6" s="7">
        <f>'P Landscape'!E11</f>
        <v>5</v>
      </c>
      <c r="AD6" s="7" t="str">
        <f>'P Landscape'!F2</f>
        <v>I have semi-natural habitat</v>
      </c>
      <c r="AE6" s="7" t="str">
        <f>'P Landscape'!G2</f>
        <v>I expect semi-natural habitat to favour beneficial organisms</v>
      </c>
      <c r="AF6" s="7" t="str">
        <f>'P Landscape'!H2</f>
        <v>Buffer strips are kept  to protect, among other things, beneficial organisms</v>
      </c>
      <c r="AG6" s="7" t="str">
        <f>'P Landscape'!I2</f>
        <v>Drift reducing nozzles or other technique(s) are used, to protect, among other things, beneficial organisms</v>
      </c>
      <c r="AH6" s="7" t="str">
        <f>'P Landscape'!J2</f>
        <v xml:space="preserve"> Boom is lowered to decrease drift , to protect, among other things, organisms</v>
      </c>
    </row>
    <row r="7" spans="1:41" ht="15.75" customHeight="1" x14ac:dyDescent="0.25">
      <c r="C7" s="29">
        <v>1</v>
      </c>
      <c r="D7" s="29"/>
      <c r="E7" s="29" t="str">
        <f>'P Protection'!E3</f>
        <v>Fully true</v>
      </c>
      <c r="F7" s="29">
        <f>'P Protection'!F3</f>
        <v>119</v>
      </c>
      <c r="G7" s="29">
        <f>'P Protection'!G3</f>
        <v>54</v>
      </c>
      <c r="H7" s="29">
        <f>'P Protection'!H3</f>
        <v>24</v>
      </c>
      <c r="I7" s="29">
        <f>'P Protection'!I3</f>
        <v>118</v>
      </c>
      <c r="J7" s="29">
        <f>'P Protection'!J3</f>
        <v>95</v>
      </c>
      <c r="K7" s="29">
        <f>'P Protection'!K3</f>
        <v>72</v>
      </c>
      <c r="L7" s="29">
        <f>'P Protection'!L3</f>
        <v>66</v>
      </c>
      <c r="M7" s="29">
        <f>'P Protection'!M3</f>
        <v>33</v>
      </c>
      <c r="N7" s="29"/>
      <c r="O7" s="29"/>
      <c r="P7" s="29"/>
      <c r="Q7" s="29"/>
      <c r="R7" s="29"/>
      <c r="AA7" s="33">
        <v>5</v>
      </c>
      <c r="AB7" s="46" t="str">
        <f>'P risk (2)'!D2</f>
        <v>Farming with lower chemical inputs is important</v>
      </c>
      <c r="AC7" s="33">
        <f>'P risk (2)'!E10</f>
        <v>2</v>
      </c>
      <c r="AD7" s="46" t="str">
        <f>'P risk (2)'!F2</f>
        <v>continue to meet the product requirements</v>
      </c>
      <c r="AE7" s="46" t="str">
        <f>'P risk (2)'!G2</f>
        <v>Eligible for direct payments in the future.</v>
      </c>
      <c r="AF7" s="46">
        <f>'P risk (2)'!H2</f>
        <v>0</v>
      </c>
      <c r="AG7" s="46"/>
      <c r="AH7" s="46"/>
    </row>
    <row r="8" spans="1:41" ht="15.75" customHeight="1" x14ac:dyDescent="0.25">
      <c r="C8" s="9">
        <v>2</v>
      </c>
      <c r="D8" s="9"/>
      <c r="E8" s="9" t="str">
        <f>'P Decision making'!E3</f>
        <v>Fully true</v>
      </c>
      <c r="F8" s="9">
        <f>'P Decision making'!F3</f>
        <v>49</v>
      </c>
      <c r="G8" s="9">
        <f>'P Decision making'!G3</f>
        <v>51</v>
      </c>
      <c r="H8" s="9">
        <f>'P Decision making'!H3</f>
        <v>95</v>
      </c>
      <c r="I8" s="9">
        <f>'P Decision making'!I3</f>
        <v>73</v>
      </c>
      <c r="J8" s="9">
        <f>'P Decision making'!J3</f>
        <v>112</v>
      </c>
      <c r="K8" s="9">
        <f>'P Decision making'!K3</f>
        <v>19</v>
      </c>
      <c r="L8" s="9">
        <f>'P Decision making'!L3</f>
        <v>25</v>
      </c>
      <c r="M8" s="9">
        <f>'P Decision making'!M3</f>
        <v>97</v>
      </c>
      <c r="N8" s="9">
        <f>'P Decision making'!N3</f>
        <v>5</v>
      </c>
      <c r="O8" s="9"/>
      <c r="P8" s="9"/>
      <c r="Q8" s="9"/>
      <c r="R8" s="9"/>
      <c r="AA8" s="29">
        <v>1</v>
      </c>
      <c r="AB8" s="29"/>
      <c r="AC8" s="29" t="str">
        <f>'P implimentation'!E3</f>
        <v>Fully true</v>
      </c>
      <c r="AD8" s="29">
        <f>'P implimentation'!F3</f>
        <v>31</v>
      </c>
      <c r="AE8" s="29">
        <f>'P implimentation'!G3</f>
        <v>36</v>
      </c>
      <c r="AF8" s="29">
        <f>'P implimentation'!H3</f>
        <v>42</v>
      </c>
      <c r="AG8" s="29"/>
      <c r="AH8" s="29"/>
      <c r="AI8" s="7"/>
    </row>
    <row r="9" spans="1:41" ht="15.75" customHeight="1" x14ac:dyDescent="0.25">
      <c r="C9" s="10">
        <v>3</v>
      </c>
      <c r="D9" s="10"/>
      <c r="E9" s="10" t="str">
        <f>'P Is a way to'!E3</f>
        <v>Fully true</v>
      </c>
      <c r="F9" s="10">
        <f>'P Is a way to'!F3</f>
        <v>76</v>
      </c>
      <c r="G9" s="10">
        <f>'P Is a way to'!G3</f>
        <v>66</v>
      </c>
      <c r="H9" s="10">
        <f>'P Is a way to'!H3</f>
        <v>77</v>
      </c>
      <c r="I9" s="10">
        <f>'P Is a way to'!I3</f>
        <v>105</v>
      </c>
      <c r="J9" s="10">
        <f>'P Is a way to'!J3</f>
        <v>86</v>
      </c>
      <c r="K9" s="10">
        <f>'P Is a way to'!K3</f>
        <v>85</v>
      </c>
      <c r="L9" s="10">
        <f>'P Is a way to'!L3</f>
        <v>77</v>
      </c>
      <c r="M9" s="10">
        <f>'P Is a way to'!M3</f>
        <v>79</v>
      </c>
      <c r="N9" s="10">
        <f>'P Is a way to'!N3</f>
        <v>14</v>
      </c>
      <c r="O9" s="10">
        <f>'P Is a way to'!O3</f>
        <v>20</v>
      </c>
      <c r="P9" s="10">
        <f>'P Is a way to'!P3</f>
        <v>101</v>
      </c>
      <c r="Q9" s="10">
        <f>'P Is a way to'!Q3</f>
        <v>99</v>
      </c>
      <c r="R9" s="10">
        <f>'P Is a way to'!R3</f>
        <v>18</v>
      </c>
      <c r="AA9" s="9">
        <v>2</v>
      </c>
      <c r="AB9" s="42"/>
      <c r="AC9" s="42" t="str">
        <f>'P pest control'!E3</f>
        <v>Better control</v>
      </c>
      <c r="AD9" s="42">
        <f>'P pest control'!F3</f>
        <v>17</v>
      </c>
      <c r="AE9" s="42">
        <f>'P pest control'!G3</f>
        <v>33</v>
      </c>
      <c r="AF9" s="42">
        <f>'P pest control'!H3</f>
        <v>29</v>
      </c>
      <c r="AG9" s="42"/>
      <c r="AH9" s="42"/>
      <c r="AI9" s="7"/>
    </row>
    <row r="10" spans="1:41" ht="15.75" customHeight="1" x14ac:dyDescent="0.25">
      <c r="C10" s="33">
        <v>4</v>
      </c>
      <c r="D10" s="33"/>
      <c r="E10" s="33" t="str">
        <f>'P Important'!E3</f>
        <v>Very important</v>
      </c>
      <c r="F10" s="33">
        <f>'P Important'!F3</f>
        <v>101</v>
      </c>
      <c r="G10" s="33">
        <f>'P Important'!G3</f>
        <v>152</v>
      </c>
      <c r="H10" s="33">
        <f>'P Important'!H3</f>
        <v>119</v>
      </c>
      <c r="I10" s="33">
        <f>'P Important'!I3</f>
        <v>93</v>
      </c>
      <c r="J10" s="33">
        <f>'P Important'!J3</f>
        <v>34</v>
      </c>
      <c r="K10" s="33">
        <f>'P Important'!K3</f>
        <v>110</v>
      </c>
      <c r="L10" s="33">
        <f>'P Important'!L3</f>
        <v>109</v>
      </c>
      <c r="M10" s="33">
        <f>'P Important'!M3</f>
        <v>108</v>
      </c>
      <c r="N10" s="33">
        <f>'P Important'!N3</f>
        <v>83</v>
      </c>
      <c r="O10" s="33">
        <f>'P Important'!O3</f>
        <v>142</v>
      </c>
      <c r="P10" s="33">
        <f>'P Important'!P3</f>
        <v>81</v>
      </c>
      <c r="Q10" s="33">
        <f>'P Important'!Q3</f>
        <v>61</v>
      </c>
      <c r="R10" s="33"/>
      <c r="AA10" s="10">
        <v>3</v>
      </c>
      <c r="AB10" s="43"/>
      <c r="AC10" s="43" t="str">
        <f>'P risk (1)'!E3</f>
        <v>Fully ready to take risk</v>
      </c>
      <c r="AD10" s="43">
        <f>'P risk (1)'!F3</f>
        <v>52</v>
      </c>
      <c r="AE10" s="43">
        <f>'P risk (1)'!G3</f>
        <v>55</v>
      </c>
      <c r="AF10" s="43">
        <f>'P risk (1)'!H3</f>
        <v>71</v>
      </c>
      <c r="AG10" s="43"/>
      <c r="AH10" s="43"/>
      <c r="AI10" s="7"/>
    </row>
    <row r="11" spans="1:41" ht="15.75" customHeight="1" x14ac:dyDescent="0.25">
      <c r="C11" s="29">
        <v>1</v>
      </c>
      <c r="D11" s="29"/>
      <c r="E11" s="29" t="str">
        <f>'P Protection'!E4</f>
        <v>Rather true</v>
      </c>
      <c r="F11" s="29">
        <f>'P Protection'!F4</f>
        <v>44</v>
      </c>
      <c r="G11" s="29">
        <f>'P Protection'!G4</f>
        <v>40</v>
      </c>
      <c r="H11" s="29">
        <f>'P Protection'!H4</f>
        <v>33</v>
      </c>
      <c r="I11" s="29">
        <f>'P Protection'!I4</f>
        <v>35</v>
      </c>
      <c r="J11" s="29">
        <f>'P Protection'!J4</f>
        <v>38</v>
      </c>
      <c r="K11" s="29">
        <f>'P Protection'!K4</f>
        <v>37</v>
      </c>
      <c r="L11" s="29">
        <f>'P Protection'!L4</f>
        <v>43</v>
      </c>
      <c r="M11" s="29">
        <f>'P Protection'!M4</f>
        <v>31</v>
      </c>
      <c r="N11" s="29"/>
      <c r="O11" s="29"/>
      <c r="P11" s="29"/>
      <c r="Q11" s="29"/>
      <c r="R11" s="29"/>
      <c r="AA11" s="7">
        <v>4</v>
      </c>
      <c r="AC11" s="7" t="str">
        <f>'P Landscape'!E3</f>
        <v>Fully true</v>
      </c>
      <c r="AD11" s="7">
        <f>'P Landscape'!F3</f>
        <v>26</v>
      </c>
      <c r="AE11" s="7">
        <f>'P Landscape'!G3</f>
        <v>22</v>
      </c>
      <c r="AF11" s="7">
        <f>'P Landscape'!H3</f>
        <v>45</v>
      </c>
      <c r="AG11" s="7">
        <f>'P Landscape'!I3</f>
        <v>102</v>
      </c>
      <c r="AH11" s="7">
        <f>'P Landscape'!J3</f>
        <v>45</v>
      </c>
      <c r="AI11" s="7"/>
    </row>
    <row r="12" spans="1:41" x14ac:dyDescent="0.25">
      <c r="C12" s="9">
        <v>2</v>
      </c>
      <c r="D12" s="9"/>
      <c r="E12" s="9" t="str">
        <f>'P Decision making'!E4</f>
        <v>Rather true</v>
      </c>
      <c r="F12" s="9">
        <f>'P Decision making'!F4</f>
        <v>30</v>
      </c>
      <c r="G12" s="9">
        <f>'P Decision making'!G4</f>
        <v>21</v>
      </c>
      <c r="H12" s="9">
        <f>'P Decision making'!H4</f>
        <v>46</v>
      </c>
      <c r="I12" s="9">
        <f>'P Decision making'!I4</f>
        <v>30</v>
      </c>
      <c r="J12" s="9">
        <f>'P Decision making'!J4</f>
        <v>29</v>
      </c>
      <c r="K12" s="9">
        <f>'P Decision making'!K4</f>
        <v>20</v>
      </c>
      <c r="L12" s="9">
        <f>'P Decision making'!L4</f>
        <v>11</v>
      </c>
      <c r="M12" s="9">
        <f>'P Decision making'!M4</f>
        <v>44</v>
      </c>
      <c r="N12" s="9">
        <f>'P Decision making'!N4</f>
        <v>13</v>
      </c>
      <c r="O12" s="9"/>
      <c r="P12" s="9"/>
      <c r="Q12" s="9"/>
      <c r="R12" s="9"/>
      <c r="AA12" s="33">
        <v>5</v>
      </c>
      <c r="AB12" s="33"/>
      <c r="AC12" s="33" t="str">
        <f>'P risk (2)'!E3</f>
        <v>Fully true</v>
      </c>
      <c r="AD12" s="33">
        <f>'P risk (2)'!F3</f>
        <v>73</v>
      </c>
      <c r="AE12" s="33">
        <f>'P risk (2)'!G3</f>
        <v>45</v>
      </c>
      <c r="AF12" s="33"/>
      <c r="AG12" s="33"/>
      <c r="AH12" s="33"/>
      <c r="AI12" s="7"/>
    </row>
    <row r="13" spans="1:41" x14ac:dyDescent="0.25">
      <c r="C13" s="10">
        <v>3</v>
      </c>
      <c r="D13" s="10"/>
      <c r="E13" s="10" t="str">
        <f>'P Is a way to'!E4</f>
        <v>Rather true</v>
      </c>
      <c r="F13" s="10">
        <f>'P Is a way to'!F4</f>
        <v>29</v>
      </c>
      <c r="G13" s="10">
        <f>'P Is a way to'!G4</f>
        <v>48</v>
      </c>
      <c r="H13" s="10">
        <f>'P Is a way to'!H4</f>
        <v>49</v>
      </c>
      <c r="I13" s="10">
        <f>'P Is a way to'!I4</f>
        <v>45</v>
      </c>
      <c r="J13" s="10">
        <f>'P Is a way to'!J4</f>
        <v>49</v>
      </c>
      <c r="K13" s="10">
        <f>'P Is a way to'!K4</f>
        <v>37</v>
      </c>
      <c r="L13" s="10">
        <f>'P Is a way to'!L4</f>
        <v>36</v>
      </c>
      <c r="M13" s="10">
        <f>'P Is a way to'!M4</f>
        <v>36</v>
      </c>
      <c r="N13" s="10">
        <f>'P Is a way to'!N4</f>
        <v>3</v>
      </c>
      <c r="O13" s="10">
        <f>'P Is a way to'!O4</f>
        <v>8</v>
      </c>
      <c r="P13" s="10">
        <f>'P Is a way to'!P4</f>
        <v>53</v>
      </c>
      <c r="Q13" s="10">
        <f>'P Is a way to'!Q4</f>
        <v>44</v>
      </c>
      <c r="R13" s="10">
        <f>'P Is a way to'!R4</f>
        <v>11</v>
      </c>
      <c r="AA13" s="29">
        <v>1</v>
      </c>
      <c r="AB13" s="29"/>
      <c r="AC13" s="29" t="str">
        <f>'P implimentation'!E4</f>
        <v>Rather true</v>
      </c>
      <c r="AD13" s="29">
        <f>'P implimentation'!F4</f>
        <v>58</v>
      </c>
      <c r="AE13" s="29">
        <f>'P implimentation'!G4</f>
        <v>72</v>
      </c>
      <c r="AF13" s="29">
        <f>'P implimentation'!H4</f>
        <v>70</v>
      </c>
      <c r="AG13" s="29"/>
      <c r="AH13" s="29"/>
      <c r="AI13" s="7"/>
    </row>
    <row r="14" spans="1:41" x14ac:dyDescent="0.25">
      <c r="C14" s="33">
        <v>4</v>
      </c>
      <c r="D14" s="33"/>
      <c r="E14" s="33" t="str">
        <f>'P Important'!E4</f>
        <v>Rather important</v>
      </c>
      <c r="F14" s="33">
        <f>'P Important'!F4</f>
        <v>55</v>
      </c>
      <c r="G14" s="33">
        <f>'P Important'!G4</f>
        <v>25</v>
      </c>
      <c r="H14" s="33">
        <f>'P Important'!H4</f>
        <v>45</v>
      </c>
      <c r="I14" s="33">
        <f>'P Important'!I4</f>
        <v>45</v>
      </c>
      <c r="J14" s="33">
        <f>'P Important'!J4</f>
        <v>30</v>
      </c>
      <c r="K14" s="33">
        <f>'P Important'!K4</f>
        <v>54</v>
      </c>
      <c r="L14" s="33">
        <f>'P Important'!L4</f>
        <v>49</v>
      </c>
      <c r="M14" s="33">
        <f>'P Important'!M4</f>
        <v>42</v>
      </c>
      <c r="N14" s="33">
        <f>'P Important'!N4</f>
        <v>57</v>
      </c>
      <c r="O14" s="33">
        <f>'P Important'!O4</f>
        <v>21</v>
      </c>
      <c r="P14" s="33">
        <f>'P Important'!P4</f>
        <v>59</v>
      </c>
      <c r="Q14" s="33">
        <f>'P Important'!Q4</f>
        <v>20</v>
      </c>
      <c r="R14" s="33"/>
      <c r="AA14" s="9">
        <v>2</v>
      </c>
      <c r="AB14" s="42"/>
      <c r="AC14" s="42" t="str">
        <f>'P pest control'!E4</f>
        <v>Rather better control</v>
      </c>
      <c r="AD14" s="42">
        <f>'P pest control'!F4</f>
        <v>62</v>
      </c>
      <c r="AE14" s="42">
        <f>'P pest control'!G4</f>
        <v>58</v>
      </c>
      <c r="AF14" s="42">
        <f>'P pest control'!H4</f>
        <v>67</v>
      </c>
      <c r="AG14" s="42"/>
      <c r="AH14" s="42"/>
      <c r="AI14" s="7"/>
      <c r="AJ14" s="7"/>
      <c r="AK14" s="7"/>
      <c r="AL14" s="7"/>
      <c r="AM14" s="7"/>
      <c r="AN14" s="7"/>
      <c r="AO14" s="7"/>
    </row>
    <row r="15" spans="1:41" x14ac:dyDescent="0.25">
      <c r="C15" s="29">
        <v>1</v>
      </c>
      <c r="D15" s="29"/>
      <c r="E15" s="29" t="str">
        <f>'P Protection'!E5</f>
        <v>Intermediate</v>
      </c>
      <c r="F15" s="29">
        <f>'P Protection'!F5</f>
        <v>13</v>
      </c>
      <c r="G15" s="29">
        <f>'P Protection'!G5</f>
        <v>47</v>
      </c>
      <c r="H15" s="29">
        <f>'P Protection'!H5</f>
        <v>53</v>
      </c>
      <c r="I15" s="29">
        <f>'P Protection'!I5</f>
        <v>14</v>
      </c>
      <c r="J15" s="29">
        <f>'P Protection'!J5</f>
        <v>21</v>
      </c>
      <c r="K15" s="29">
        <f>'P Protection'!K5</f>
        <v>26</v>
      </c>
      <c r="L15" s="29">
        <f>'P Protection'!L5</f>
        <v>28</v>
      </c>
      <c r="M15" s="29">
        <f>'P Protection'!M5</f>
        <v>48</v>
      </c>
      <c r="N15" s="29"/>
      <c r="O15" s="29"/>
      <c r="P15" s="29"/>
      <c r="Q15" s="29"/>
      <c r="R15" s="29"/>
      <c r="AA15" s="10">
        <v>3</v>
      </c>
      <c r="AB15" s="43"/>
      <c r="AC15" s="43" t="str">
        <f>'P risk (1)'!E4</f>
        <v>Rather ready to take risk</v>
      </c>
      <c r="AD15" s="43">
        <f>'P risk (1)'!F4</f>
        <v>55</v>
      </c>
      <c r="AE15" s="43">
        <f>'P risk (1)'!G4</f>
        <v>35</v>
      </c>
      <c r="AF15" s="43">
        <f>'P risk (1)'!H4</f>
        <v>48</v>
      </c>
      <c r="AG15" s="43"/>
      <c r="AH15" s="43"/>
      <c r="AI15" s="7"/>
      <c r="AJ15" s="7"/>
      <c r="AK15" s="7"/>
      <c r="AL15" s="7"/>
      <c r="AM15" s="7"/>
      <c r="AN15" s="7"/>
      <c r="AO15" s="7"/>
    </row>
    <row r="16" spans="1:41" x14ac:dyDescent="0.25">
      <c r="C16" s="9">
        <v>2</v>
      </c>
      <c r="D16" s="9"/>
      <c r="E16" s="9" t="str">
        <f>'P Decision making'!E5</f>
        <v>Intermediate</v>
      </c>
      <c r="F16" s="9">
        <f>'P Decision making'!F5</f>
        <v>26</v>
      </c>
      <c r="G16" s="9">
        <f>'P Decision making'!G5</f>
        <v>27</v>
      </c>
      <c r="H16" s="9">
        <f>'P Decision making'!H5</f>
        <v>23</v>
      </c>
      <c r="I16" s="9">
        <f>'P Decision making'!I5</f>
        <v>22</v>
      </c>
      <c r="J16" s="9">
        <f>'P Decision making'!J5</f>
        <v>9</v>
      </c>
      <c r="K16" s="9">
        <f>'P Decision making'!K5</f>
        <v>23</v>
      </c>
      <c r="L16" s="9">
        <f>'P Decision making'!L5</f>
        <v>17</v>
      </c>
      <c r="M16" s="9">
        <f>'P Decision making'!M5</f>
        <v>15</v>
      </c>
      <c r="N16" s="9">
        <f>'P Decision making'!N5</f>
        <v>24</v>
      </c>
      <c r="O16" s="9"/>
      <c r="P16" s="9"/>
      <c r="Q16" s="9"/>
      <c r="R16" s="9"/>
      <c r="AA16" s="7">
        <v>4</v>
      </c>
      <c r="AC16" s="7" t="str">
        <f>'P Landscape'!E4</f>
        <v>Rather true</v>
      </c>
      <c r="AD16" s="7">
        <f>'P Landscape'!F4</f>
        <v>5</v>
      </c>
      <c r="AE16" s="7">
        <f>'P Landscape'!G4</f>
        <v>5</v>
      </c>
      <c r="AF16" s="7">
        <f>'P Landscape'!H4</f>
        <v>30</v>
      </c>
      <c r="AG16" s="7">
        <f>'P Landscape'!I4</f>
        <v>21</v>
      </c>
      <c r="AH16" s="7">
        <f>'P Landscape'!J4</f>
        <v>7</v>
      </c>
      <c r="AI16" s="7"/>
      <c r="AK16" s="7"/>
      <c r="AL16" s="7"/>
      <c r="AM16" s="7"/>
      <c r="AN16" s="7"/>
      <c r="AO16" s="7"/>
    </row>
    <row r="17" spans="3:41" x14ac:dyDescent="0.25">
      <c r="C17" s="10">
        <v>3</v>
      </c>
      <c r="D17" s="10"/>
      <c r="E17" s="10" t="str">
        <f>'P Is a way to'!E5</f>
        <v>Intermediate</v>
      </c>
      <c r="F17" s="10">
        <f>'P Is a way to'!F5</f>
        <v>23</v>
      </c>
      <c r="G17" s="10">
        <f>'P Is a way to'!G5</f>
        <v>38</v>
      </c>
      <c r="H17" s="10">
        <f>'P Is a way to'!H5</f>
        <v>34</v>
      </c>
      <c r="I17" s="10">
        <f>'P Is a way to'!I5</f>
        <v>17</v>
      </c>
      <c r="J17" s="10">
        <f>'P Is a way to'!J5</f>
        <v>28</v>
      </c>
      <c r="K17" s="10">
        <f>'P Is a way to'!K5</f>
        <v>35</v>
      </c>
      <c r="L17" s="10">
        <f>'P Is a way to'!L5</f>
        <v>39</v>
      </c>
      <c r="M17" s="10">
        <f>'P Is a way to'!M5</f>
        <v>33</v>
      </c>
      <c r="N17" s="10">
        <f>'P Is a way to'!N5</f>
        <v>5</v>
      </c>
      <c r="O17" s="10">
        <f>'P Is a way to'!O5</f>
        <v>5</v>
      </c>
      <c r="P17" s="10">
        <f>'P Is a way to'!P5</f>
        <v>13</v>
      </c>
      <c r="Q17" s="10">
        <f>'P Is a way to'!Q5</f>
        <v>22</v>
      </c>
      <c r="R17" s="10">
        <f>'P Is a way to'!R5</f>
        <v>14</v>
      </c>
      <c r="AA17" s="33">
        <v>5</v>
      </c>
      <c r="AB17" s="33"/>
      <c r="AC17" s="33" t="str">
        <f>'P risk (2)'!E4</f>
        <v>Rather true</v>
      </c>
      <c r="AD17" s="33">
        <f>'P risk (2)'!F4</f>
        <v>60</v>
      </c>
      <c r="AE17" s="33">
        <f>'P risk (2)'!G4</f>
        <v>45</v>
      </c>
      <c r="AF17" s="33"/>
      <c r="AG17" s="33"/>
      <c r="AH17" s="33"/>
      <c r="AI17" s="7"/>
      <c r="AJ17" s="7"/>
      <c r="AK17" s="7"/>
      <c r="AL17" s="7"/>
      <c r="AM17" s="7"/>
      <c r="AN17" s="7"/>
      <c r="AO17" s="7"/>
    </row>
    <row r="18" spans="3:41" x14ac:dyDescent="0.25">
      <c r="C18" s="33">
        <v>4</v>
      </c>
      <c r="D18" s="33"/>
      <c r="E18" s="33" t="str">
        <f>'P Important'!E5</f>
        <v>Intermediate</v>
      </c>
      <c r="F18" s="33">
        <f>'P Important'!F5</f>
        <v>17</v>
      </c>
      <c r="G18" s="33">
        <f>'P Important'!G5</f>
        <v>1</v>
      </c>
      <c r="H18" s="33">
        <f>'P Important'!H5</f>
        <v>11</v>
      </c>
      <c r="I18" s="33">
        <f>'P Important'!I5</f>
        <v>26</v>
      </c>
      <c r="J18" s="33">
        <f>'P Important'!J5</f>
        <v>53</v>
      </c>
      <c r="K18" s="33">
        <f>'P Important'!K5</f>
        <v>12</v>
      </c>
      <c r="L18" s="33">
        <f>'P Important'!L5</f>
        <v>12</v>
      </c>
      <c r="M18" s="33">
        <f>'P Important'!M5</f>
        <v>19</v>
      </c>
      <c r="N18" s="33">
        <f>'P Important'!N5</f>
        <v>26</v>
      </c>
      <c r="O18" s="33">
        <f>'P Important'!O5</f>
        <v>14</v>
      </c>
      <c r="P18" s="33">
        <f>'P Important'!P5</f>
        <v>26</v>
      </c>
      <c r="Q18" s="33">
        <f>'P Important'!Q5</f>
        <v>8</v>
      </c>
      <c r="R18" s="33"/>
      <c r="AA18" s="29">
        <v>1</v>
      </c>
      <c r="AB18" s="29"/>
      <c r="AC18" s="29" t="str">
        <f>'P implimentation'!E5</f>
        <v>Intermediate</v>
      </c>
      <c r="AD18" s="29">
        <f>'P implimentation'!F5</f>
        <v>56</v>
      </c>
      <c r="AE18" s="29">
        <f>'P implimentation'!G5</f>
        <v>44</v>
      </c>
      <c r="AF18" s="29">
        <f>'P implimentation'!H5</f>
        <v>40</v>
      </c>
      <c r="AG18" s="29"/>
      <c r="AH18" s="29"/>
      <c r="AI18" s="7"/>
      <c r="AJ18" s="7"/>
      <c r="AK18" s="7"/>
      <c r="AL18" s="7"/>
      <c r="AM18" s="7"/>
      <c r="AN18" s="7"/>
      <c r="AO18" s="7"/>
    </row>
    <row r="19" spans="3:41" x14ac:dyDescent="0.25">
      <c r="C19" s="29">
        <v>1</v>
      </c>
      <c r="D19" s="29"/>
      <c r="E19" s="29" t="str">
        <f>'P Protection'!E6</f>
        <v>Not really true</v>
      </c>
      <c r="F19" s="29" t="str">
        <f>'P Protection'!F6</f>
        <v/>
      </c>
      <c r="G19" s="29">
        <f>'P Protection'!G6</f>
        <v>31</v>
      </c>
      <c r="H19" s="29">
        <f>'P Protection'!H6</f>
        <v>43</v>
      </c>
      <c r="I19" s="29">
        <f>'P Protection'!I6</f>
        <v>4</v>
      </c>
      <c r="J19" s="29">
        <f>'P Protection'!J6</f>
        <v>13</v>
      </c>
      <c r="K19" s="29">
        <f>'P Protection'!K6</f>
        <v>18</v>
      </c>
      <c r="L19" s="29">
        <f>'P Protection'!L6</f>
        <v>17</v>
      </c>
      <c r="M19" s="29">
        <f>'P Protection'!M6</f>
        <v>34</v>
      </c>
      <c r="N19" s="29"/>
      <c r="O19" s="29"/>
      <c r="P19" s="29"/>
      <c r="Q19" s="29"/>
      <c r="R19" s="29"/>
      <c r="AA19" s="9">
        <v>2</v>
      </c>
      <c r="AB19" s="42"/>
      <c r="AC19" s="42" t="str">
        <f>'P pest control'!E5</f>
        <v>Similar control</v>
      </c>
      <c r="AD19" s="42">
        <f>'P pest control'!F5</f>
        <v>74</v>
      </c>
      <c r="AE19" s="42">
        <f>'P pest control'!G5</f>
        <v>77</v>
      </c>
      <c r="AF19" s="42">
        <f>'P pest control'!H5</f>
        <v>69</v>
      </c>
      <c r="AG19" s="42"/>
      <c r="AH19" s="42"/>
      <c r="AI19" s="7"/>
      <c r="AJ19" s="7"/>
      <c r="AK19" s="7"/>
      <c r="AL19" s="7"/>
      <c r="AM19" s="7"/>
      <c r="AN19" s="7"/>
      <c r="AO19" s="7"/>
    </row>
    <row r="20" spans="3:41" x14ac:dyDescent="0.25">
      <c r="C20" s="9">
        <v>2</v>
      </c>
      <c r="D20" s="9"/>
      <c r="E20" s="9" t="str">
        <f>'P Decision making'!E6</f>
        <v>Not really true</v>
      </c>
      <c r="F20" s="9">
        <f>'P Decision making'!F6</f>
        <v>21</v>
      </c>
      <c r="G20" s="9">
        <f>'P Decision making'!G6</f>
        <v>15</v>
      </c>
      <c r="H20" s="9">
        <f>'P Decision making'!H6</f>
        <v>4</v>
      </c>
      <c r="I20" s="9">
        <f>'P Decision making'!I6</f>
        <v>9</v>
      </c>
      <c r="J20" s="9">
        <f>'P Decision making'!J6</f>
        <v>2</v>
      </c>
      <c r="K20" s="9">
        <f>'P Decision making'!K6</f>
        <v>41</v>
      </c>
      <c r="L20" s="9">
        <f>'P Decision making'!L6</f>
        <v>16</v>
      </c>
      <c r="M20" s="9">
        <f>'P Decision making'!M6</f>
        <v>8</v>
      </c>
      <c r="N20" s="9">
        <f>'P Decision making'!N6</f>
        <v>24</v>
      </c>
      <c r="O20" s="9"/>
      <c r="P20" s="9"/>
      <c r="Q20" s="9"/>
      <c r="R20" s="9"/>
      <c r="AA20" s="10">
        <v>3</v>
      </c>
      <c r="AB20" s="43"/>
      <c r="AC20" s="43" t="str">
        <f>'P risk (1)'!E5</f>
        <v>Intermediate</v>
      </c>
      <c r="AD20" s="43">
        <f>'P risk (1)'!F5</f>
        <v>22</v>
      </c>
      <c r="AE20" s="43">
        <f>'P risk (1)'!G5</f>
        <v>29</v>
      </c>
      <c r="AF20" s="43">
        <f>'P risk (1)'!H5</f>
        <v>25</v>
      </c>
      <c r="AG20" s="43"/>
      <c r="AH20" s="43"/>
    </row>
    <row r="21" spans="3:41" x14ac:dyDescent="0.25">
      <c r="C21" s="10">
        <v>3</v>
      </c>
      <c r="D21" s="10"/>
      <c r="E21" s="10" t="str">
        <f>'P Is a way to'!E6</f>
        <v>Not really true</v>
      </c>
      <c r="F21" s="10">
        <f>'P Is a way to'!F6</f>
        <v>25</v>
      </c>
      <c r="G21" s="10">
        <f>'P Is a way to'!G6</f>
        <v>14</v>
      </c>
      <c r="H21" s="10">
        <f>'P Is a way to'!H6</f>
        <v>10</v>
      </c>
      <c r="I21" s="10">
        <f>'P Is a way to'!I6</f>
        <v>6</v>
      </c>
      <c r="J21" s="10">
        <f>'P Is a way to'!J6</f>
        <v>6</v>
      </c>
      <c r="K21" s="10">
        <f>'P Is a way to'!K6</f>
        <v>7</v>
      </c>
      <c r="L21" s="10">
        <f>'P Is a way to'!L6</f>
        <v>12</v>
      </c>
      <c r="M21" s="10">
        <f>'P Is a way to'!M6</f>
        <v>16</v>
      </c>
      <c r="N21" s="10">
        <f>'P Is a way to'!N6</f>
        <v>1</v>
      </c>
      <c r="O21" s="10">
        <f>'P Is a way to'!O6</f>
        <v>2</v>
      </c>
      <c r="P21" s="10">
        <f>'P Is a way to'!P6</f>
        <v>3</v>
      </c>
      <c r="Q21" s="10">
        <f>'P Is a way to'!Q6</f>
        <v>3</v>
      </c>
      <c r="R21" s="10">
        <f>'P Is a way to'!R6</f>
        <v>2</v>
      </c>
      <c r="AA21" s="7">
        <v>4</v>
      </c>
      <c r="AC21" s="7" t="str">
        <f>'P Landscape'!E5</f>
        <v>Intermediate</v>
      </c>
      <c r="AD21" s="7">
        <f>'P Landscape'!F5</f>
        <v>3</v>
      </c>
      <c r="AE21" s="7">
        <f>'P Landscape'!G5</f>
        <v>7</v>
      </c>
      <c r="AF21" s="7">
        <f>'P Landscape'!H5</f>
        <v>40</v>
      </c>
      <c r="AG21" s="7">
        <f>'P Landscape'!I5</f>
        <v>9</v>
      </c>
      <c r="AH21" s="7">
        <f>'P Landscape'!J5</f>
        <v>7</v>
      </c>
    </row>
    <row r="22" spans="3:41" x14ac:dyDescent="0.25">
      <c r="C22" s="33">
        <v>4</v>
      </c>
      <c r="D22" s="33"/>
      <c r="E22" s="33" t="str">
        <f>'P Important'!E6</f>
        <v>Not really important</v>
      </c>
      <c r="F22" s="33">
        <f>'P Important'!F6</f>
        <v>0</v>
      </c>
      <c r="G22" s="33" t="str">
        <f>'P Important'!G6</f>
        <v/>
      </c>
      <c r="H22" s="33">
        <f>'P Important'!H6</f>
        <v>2</v>
      </c>
      <c r="I22" s="33">
        <f>'P Important'!I6</f>
        <v>12</v>
      </c>
      <c r="J22" s="33">
        <f>'P Important'!J6</f>
        <v>34</v>
      </c>
      <c r="K22" s="33" t="str">
        <f>'P Important'!K6</f>
        <v/>
      </c>
      <c r="L22" s="33">
        <f>'P Important'!L6</f>
        <v>5</v>
      </c>
      <c r="M22" s="33">
        <f>'P Important'!M6</f>
        <v>6</v>
      </c>
      <c r="N22" s="33">
        <f>'P Important'!N6</f>
        <v>8</v>
      </c>
      <c r="O22" s="33">
        <f>'P Important'!O6</f>
        <v>1</v>
      </c>
      <c r="P22" s="33">
        <f>'P Important'!P6</f>
        <v>7</v>
      </c>
      <c r="Q22" s="33">
        <f>'P Important'!Q6</f>
        <v>2</v>
      </c>
      <c r="R22" s="33"/>
      <c r="AA22" s="33">
        <v>5</v>
      </c>
      <c r="AB22" s="33"/>
      <c r="AC22" s="33" t="str">
        <f>'P risk (2)'!E5</f>
        <v>Intermediate</v>
      </c>
      <c r="AD22" s="33">
        <f>'P risk (2)'!F5</f>
        <v>20</v>
      </c>
      <c r="AE22" s="33">
        <f>'P risk (2)'!G5</f>
        <v>40</v>
      </c>
      <c r="AF22" s="33"/>
      <c r="AG22" s="33"/>
      <c r="AH22" s="33"/>
    </row>
    <row r="23" spans="3:41" x14ac:dyDescent="0.25">
      <c r="C23" s="29">
        <v>1</v>
      </c>
      <c r="D23" s="29"/>
      <c r="E23" s="29" t="str">
        <f>'P Protection'!E7</f>
        <v>Not at all true</v>
      </c>
      <c r="F23" s="29">
        <f>'P Protection'!F7</f>
        <v>1</v>
      </c>
      <c r="G23" s="29">
        <f>'P Protection'!G7</f>
        <v>3</v>
      </c>
      <c r="H23" s="29">
        <f>'P Protection'!H7</f>
        <v>22</v>
      </c>
      <c r="I23" s="29">
        <f>'P Protection'!I7</f>
        <v>2</v>
      </c>
      <c r="J23" s="29">
        <f>'P Protection'!J7</f>
        <v>9</v>
      </c>
      <c r="K23" s="29">
        <f>'P Protection'!K7</f>
        <v>22</v>
      </c>
      <c r="L23" s="29">
        <f>'P Protection'!L7</f>
        <v>20</v>
      </c>
      <c r="M23" s="29">
        <f>'P Protection'!M7</f>
        <v>26</v>
      </c>
      <c r="N23" s="29"/>
      <c r="O23" s="29"/>
      <c r="P23" s="29"/>
      <c r="Q23" s="29"/>
      <c r="R23" s="29"/>
      <c r="AA23" s="29">
        <v>1</v>
      </c>
      <c r="AB23" s="29"/>
      <c r="AC23" s="29" t="str">
        <f>'P implimentation'!E6</f>
        <v>Not really true</v>
      </c>
      <c r="AD23" s="29">
        <f>'P implimentation'!F6</f>
        <v>14</v>
      </c>
      <c r="AE23" s="29">
        <f>'P implimentation'!G6</f>
        <v>11</v>
      </c>
      <c r="AF23" s="29">
        <f>'P implimentation'!H6</f>
        <v>13</v>
      </c>
      <c r="AG23" s="29"/>
      <c r="AH23" s="29"/>
    </row>
    <row r="24" spans="3:41" x14ac:dyDescent="0.25">
      <c r="C24" s="9">
        <v>2</v>
      </c>
      <c r="D24" s="9"/>
      <c r="E24" s="9" t="str">
        <f>'P Decision making'!E7</f>
        <v>Not at all true</v>
      </c>
      <c r="F24" s="9">
        <f>'P Decision making'!F7</f>
        <v>46</v>
      </c>
      <c r="G24" s="9">
        <f>'P Decision making'!G7</f>
        <v>33</v>
      </c>
      <c r="H24" s="9">
        <f>'P Decision making'!H7</f>
        <v>8</v>
      </c>
      <c r="I24" s="9">
        <f>'P Decision making'!I7</f>
        <v>14</v>
      </c>
      <c r="J24" s="9">
        <f>'P Decision making'!J7</f>
        <v>1</v>
      </c>
      <c r="K24" s="9">
        <f>'P Decision making'!K7</f>
        <v>73</v>
      </c>
      <c r="L24" s="9">
        <f>'P Decision making'!L7</f>
        <v>107</v>
      </c>
      <c r="M24" s="9">
        <f>'P Decision making'!M7</f>
        <v>11</v>
      </c>
      <c r="N24" s="9">
        <f>'P Decision making'!N7</f>
        <v>109</v>
      </c>
      <c r="O24" s="9"/>
      <c r="P24" s="9"/>
      <c r="Q24" s="9"/>
      <c r="R24" s="9"/>
      <c r="AA24" s="9">
        <v>2</v>
      </c>
      <c r="AB24" s="42"/>
      <c r="AC24" s="42" t="str">
        <f>'P pest control'!E6</f>
        <v>Rather poorer control</v>
      </c>
      <c r="AD24" s="42">
        <f>'P pest control'!F6</f>
        <v>17</v>
      </c>
      <c r="AE24" s="42">
        <f>'P pest control'!G6</f>
        <v>6</v>
      </c>
      <c r="AF24" s="42">
        <f>'P pest control'!H6</f>
        <v>9</v>
      </c>
      <c r="AG24" s="42"/>
      <c r="AH24" s="42"/>
    </row>
    <row r="25" spans="3:41" x14ac:dyDescent="0.25">
      <c r="C25" s="10">
        <v>3</v>
      </c>
      <c r="D25" s="10"/>
      <c r="E25" s="10" t="str">
        <f>'P Is a way to'!E7</f>
        <v>Not at all true</v>
      </c>
      <c r="F25" s="10">
        <f>'P Is a way to'!F7</f>
        <v>23</v>
      </c>
      <c r="G25" s="10">
        <f>'P Is a way to'!G7</f>
        <v>8</v>
      </c>
      <c r="H25" s="10">
        <f>'P Is a way to'!H7</f>
        <v>4</v>
      </c>
      <c r="I25" s="10" t="str">
        <f>'P Is a way to'!I7</f>
        <v/>
      </c>
      <c r="J25" s="10">
        <f>'P Is a way to'!J7</f>
        <v>4</v>
      </c>
      <c r="K25" s="10">
        <f>'P Is a way to'!K7</f>
        <v>8</v>
      </c>
      <c r="L25" s="10">
        <f>'P Is a way to'!L7</f>
        <v>8</v>
      </c>
      <c r="M25" s="10">
        <f>'P Is a way to'!M7</f>
        <v>7</v>
      </c>
      <c r="N25" s="10" t="str">
        <f>'P Is a way to'!N7</f>
        <v/>
      </c>
      <c r="O25" s="10">
        <f>'P Is a way to'!O7</f>
        <v>1</v>
      </c>
      <c r="P25" s="10">
        <f>'P Is a way to'!P7</f>
        <v>2</v>
      </c>
      <c r="Q25" s="10">
        <f>'P Is a way to'!Q7</f>
        <v>4</v>
      </c>
      <c r="R25" s="10">
        <f>'P Is a way to'!R7</f>
        <v>6</v>
      </c>
      <c r="AA25" s="10">
        <v>3</v>
      </c>
      <c r="AB25" s="43"/>
      <c r="AC25" s="43" t="str">
        <f>'P risk (1)'!E6</f>
        <v>Not really ready to take risk</v>
      </c>
      <c r="AD25" s="43">
        <f>'P risk (1)'!F6</f>
        <v>15</v>
      </c>
      <c r="AE25" s="43">
        <f>'P risk (1)'!G6</f>
        <v>9</v>
      </c>
      <c r="AF25" s="43">
        <f>'P risk (1)'!H6</f>
        <v>5</v>
      </c>
      <c r="AG25" s="43"/>
      <c r="AH25" s="43"/>
    </row>
    <row r="26" spans="3:41" x14ac:dyDescent="0.25">
      <c r="C26" s="33">
        <v>4</v>
      </c>
      <c r="D26" s="33"/>
      <c r="E26" s="33" t="str">
        <f>'P Important'!E7</f>
        <v>Not at all important</v>
      </c>
      <c r="F26" s="33">
        <f>'P Important'!F7</f>
        <v>3</v>
      </c>
      <c r="G26" s="33" t="str">
        <f>'P Important'!G7</f>
        <v/>
      </c>
      <c r="H26" s="33" t="str">
        <f>'P Important'!H7</f>
        <v/>
      </c>
      <c r="I26" s="33">
        <f>'P Important'!I7</f>
        <v>2</v>
      </c>
      <c r="J26" s="33">
        <f>'P Important'!J7</f>
        <v>22</v>
      </c>
      <c r="K26" s="33" t="str">
        <f>'P Important'!K7</f>
        <v/>
      </c>
      <c r="L26" s="33">
        <f>'P Important'!L7</f>
        <v>2</v>
      </c>
      <c r="M26" s="33">
        <f>'P Important'!M7</f>
        <v>3</v>
      </c>
      <c r="N26" s="33">
        <f>'P Important'!N7</f>
        <v>4</v>
      </c>
      <c r="O26" s="33" t="str">
        <f>'P Important'!O7</f>
        <v/>
      </c>
      <c r="P26" s="33">
        <f>'P Important'!P7</f>
        <v>4</v>
      </c>
      <c r="Q26" s="33" t="str">
        <f>'P Important'!Q7</f>
        <v/>
      </c>
      <c r="R26" s="33"/>
      <c r="AA26" s="7">
        <v>4</v>
      </c>
      <c r="AC26" s="7" t="str">
        <f>'P Landscape'!E6</f>
        <v>Not really true</v>
      </c>
      <c r="AD26" s="7">
        <f>'P Landscape'!F6</f>
        <v>1</v>
      </c>
      <c r="AE26" s="7" t="str">
        <f>'P Landscape'!G6</f>
        <v/>
      </c>
      <c r="AF26" s="7">
        <f>'P Landscape'!H6</f>
        <v>24</v>
      </c>
      <c r="AG26" s="7">
        <f>'P Landscape'!I6</f>
        <v>9</v>
      </c>
      <c r="AH26" s="7">
        <f>'P Landscape'!J6</f>
        <v>1</v>
      </c>
    </row>
    <row r="27" spans="3:41" x14ac:dyDescent="0.25">
      <c r="C27" s="29">
        <v>1</v>
      </c>
      <c r="D27" s="29"/>
      <c r="E27" s="29" t="str">
        <f>'P Protection'!E8</f>
        <v>NA - Don't know</v>
      </c>
      <c r="F27" s="29">
        <f>'P Protection'!F8</f>
        <v>2</v>
      </c>
      <c r="G27" s="29">
        <f>'P Protection'!G8</f>
        <v>4</v>
      </c>
      <c r="H27" s="29">
        <f>'P Protection'!H8</f>
        <v>4</v>
      </c>
      <c r="I27" s="29">
        <f>'P Protection'!I8</f>
        <v>6</v>
      </c>
      <c r="J27" s="29">
        <f>'P Protection'!J8</f>
        <v>3</v>
      </c>
      <c r="K27" s="29">
        <f>'P Protection'!K8</f>
        <v>4</v>
      </c>
      <c r="L27" s="29">
        <f>'P Protection'!L8</f>
        <v>5</v>
      </c>
      <c r="M27" s="29">
        <f>'P Protection'!M8</f>
        <v>7</v>
      </c>
      <c r="N27" s="29"/>
      <c r="O27" s="29"/>
      <c r="P27" s="29"/>
      <c r="Q27" s="29"/>
      <c r="R27" s="29"/>
      <c r="AA27" s="33">
        <v>5</v>
      </c>
      <c r="AB27" s="33"/>
      <c r="AC27" s="33" t="str">
        <f>'P risk (2)'!E6</f>
        <v>Not really true</v>
      </c>
      <c r="AD27" s="33">
        <f>'P risk (2)'!F6</f>
        <v>12</v>
      </c>
      <c r="AE27" s="33">
        <f>'P risk (2)'!G6</f>
        <v>25</v>
      </c>
      <c r="AF27" s="33"/>
      <c r="AG27" s="33"/>
      <c r="AH27" s="33"/>
    </row>
    <row r="28" spans="3:41" x14ac:dyDescent="0.25">
      <c r="C28" s="9">
        <v>2</v>
      </c>
      <c r="D28" s="9"/>
      <c r="E28" s="9" t="str">
        <f>'P Decision making'!E8</f>
        <v>NA - Don't know</v>
      </c>
      <c r="F28" s="9">
        <f>'P Decision making'!F8</f>
        <v>7</v>
      </c>
      <c r="G28" s="9">
        <f>'P Decision making'!G8</f>
        <v>4</v>
      </c>
      <c r="H28" s="9">
        <f>'P Decision making'!H8</f>
        <v>3</v>
      </c>
      <c r="I28" s="9">
        <f>'P Decision making'!I8</f>
        <v>3</v>
      </c>
      <c r="J28" s="9">
        <f>'P Decision making'!J8</f>
        <v>3</v>
      </c>
      <c r="K28" s="9">
        <f>'P Decision making'!K8</f>
        <v>3</v>
      </c>
      <c r="L28" s="9">
        <f>'P Decision making'!L8</f>
        <v>3</v>
      </c>
      <c r="M28" s="9">
        <f>'P Decision making'!M8</f>
        <v>4</v>
      </c>
      <c r="N28" s="9">
        <f>'P Decision making'!N8</f>
        <v>4</v>
      </c>
      <c r="O28" s="9"/>
      <c r="P28" s="9"/>
      <c r="Q28" s="9"/>
      <c r="R28" s="9"/>
      <c r="AA28" s="29">
        <v>1</v>
      </c>
      <c r="AB28" s="29"/>
      <c r="AC28" s="29" t="str">
        <f>'P implimentation'!E7</f>
        <v>Not at all true</v>
      </c>
      <c r="AD28" s="29">
        <f>'P implimentation'!F7</f>
        <v>15</v>
      </c>
      <c r="AE28" s="29">
        <f>'P implimentation'!G7</f>
        <v>11</v>
      </c>
      <c r="AF28" s="29">
        <f>'P implimentation'!H7</f>
        <v>9</v>
      </c>
      <c r="AG28" s="29"/>
      <c r="AH28" s="29"/>
    </row>
    <row r="29" spans="3:41" x14ac:dyDescent="0.25">
      <c r="C29" s="10">
        <v>3</v>
      </c>
      <c r="D29" s="10"/>
      <c r="E29" s="10" t="str">
        <f>'P Is a way to'!E8</f>
        <v>NA - Don't know</v>
      </c>
      <c r="F29" s="10">
        <f>'P Is a way to'!F8</f>
        <v>3</v>
      </c>
      <c r="G29" s="10">
        <f>'P Is a way to'!G8</f>
        <v>5</v>
      </c>
      <c r="H29" s="10">
        <f>'P Is a way to'!H8</f>
        <v>5</v>
      </c>
      <c r="I29" s="10">
        <f>'P Is a way to'!I8</f>
        <v>6</v>
      </c>
      <c r="J29" s="10">
        <f>'P Is a way to'!J8</f>
        <v>6</v>
      </c>
      <c r="K29" s="10">
        <f>'P Is a way to'!K8</f>
        <v>7</v>
      </c>
      <c r="L29" s="10">
        <f>'P Is a way to'!L8</f>
        <v>7</v>
      </c>
      <c r="M29" s="10">
        <f>'P Is a way to'!M8</f>
        <v>8</v>
      </c>
      <c r="N29" s="10" t="str">
        <f>'P Is a way to'!N8</f>
        <v/>
      </c>
      <c r="O29" s="10">
        <f>'P Is a way to'!O8</f>
        <v>2</v>
      </c>
      <c r="P29" s="10">
        <f>'P Is a way to'!P8</f>
        <v>7</v>
      </c>
      <c r="Q29" s="10">
        <f>'P Is a way to'!Q8</f>
        <v>7</v>
      </c>
      <c r="R29" s="10">
        <f>'P Is a way to'!R8</f>
        <v>10</v>
      </c>
      <c r="AA29" s="9">
        <v>2</v>
      </c>
      <c r="AB29" s="42"/>
      <c r="AC29" s="42" t="str">
        <f>'P pest control'!E7</f>
        <v>Poorer control</v>
      </c>
      <c r="AD29" s="42">
        <f>'P pest control'!F7</f>
        <v>4</v>
      </c>
      <c r="AE29" s="42" t="str">
        <f>'P pest control'!G7</f>
        <v/>
      </c>
      <c r="AF29" s="42" t="str">
        <f>'P pest control'!H7</f>
        <v/>
      </c>
      <c r="AG29" s="42"/>
      <c r="AH29" s="42"/>
    </row>
    <row r="30" spans="3:41" x14ac:dyDescent="0.25">
      <c r="C30" s="33">
        <v>4</v>
      </c>
      <c r="D30" s="33"/>
      <c r="E30" s="33" t="str">
        <f>'P Important'!E8</f>
        <v>NA - Don't know</v>
      </c>
      <c r="F30" s="33">
        <f>'P Important'!F8</f>
        <v>1</v>
      </c>
      <c r="G30" s="33">
        <f>'P Important'!G8</f>
        <v>1</v>
      </c>
      <c r="H30" s="33">
        <f>'P Important'!H8</f>
        <v>2</v>
      </c>
      <c r="I30" s="33">
        <f>'P Important'!I8</f>
        <v>1</v>
      </c>
      <c r="J30" s="33">
        <f>'P Important'!J8</f>
        <v>6</v>
      </c>
      <c r="K30" s="33">
        <f>'P Important'!K8</f>
        <v>3</v>
      </c>
      <c r="L30" s="33">
        <f>'P Important'!L8</f>
        <v>2</v>
      </c>
      <c r="M30" s="33">
        <f>'P Important'!M8</f>
        <v>1</v>
      </c>
      <c r="N30" s="33">
        <f>'P Important'!N8</f>
        <v>1</v>
      </c>
      <c r="O30" s="33">
        <f>'P Important'!O8</f>
        <v>1</v>
      </c>
      <c r="P30" s="33">
        <f>'P Important'!P8</f>
        <v>2</v>
      </c>
      <c r="Q30" s="33">
        <f>'P Important'!Q8</f>
        <v>8</v>
      </c>
      <c r="R30" s="33"/>
      <c r="AA30" s="10">
        <v>3</v>
      </c>
      <c r="AB30" s="43"/>
      <c r="AC30" s="43" t="str">
        <f>'P risk (1)'!E7</f>
        <v>Not at all ready to take risk</v>
      </c>
      <c r="AD30" s="43">
        <f>'P risk (1)'!F7</f>
        <v>8</v>
      </c>
      <c r="AE30" s="43">
        <f>'P risk (1)'!G7</f>
        <v>4</v>
      </c>
      <c r="AF30" s="43" t="str">
        <f>'P risk (1)'!H7</f>
        <v/>
      </c>
      <c r="AG30" s="43"/>
      <c r="AH30" s="43"/>
    </row>
    <row r="31" spans="3:41" x14ac:dyDescent="0.25">
      <c r="AA31" s="7">
        <v>4</v>
      </c>
      <c r="AC31" s="7" t="str">
        <f>'P Landscape'!E7</f>
        <v>Not at all true</v>
      </c>
      <c r="AD31" s="7">
        <f>'P Landscape'!F7</f>
        <v>3</v>
      </c>
      <c r="AE31" s="7">
        <f>'P Landscape'!G7</f>
        <v>4</v>
      </c>
      <c r="AF31" s="7">
        <f>'P Landscape'!H7</f>
        <v>35</v>
      </c>
      <c r="AG31" s="7">
        <f>'P Landscape'!I7</f>
        <v>12</v>
      </c>
      <c r="AH31" s="7">
        <f>'P Landscape'!J7</f>
        <v>10</v>
      </c>
    </row>
    <row r="32" spans="3:41" x14ac:dyDescent="0.25">
      <c r="AA32" s="33">
        <v>5</v>
      </c>
      <c r="AB32" s="33"/>
      <c r="AC32" s="33" t="str">
        <f>'P risk (2)'!E7</f>
        <v>Not at all true</v>
      </c>
      <c r="AD32" s="33">
        <f>'P risk (2)'!F7</f>
        <v>9</v>
      </c>
      <c r="AE32" s="33">
        <f>'P risk (2)'!G7</f>
        <v>18</v>
      </c>
      <c r="AF32" s="33"/>
      <c r="AG32" s="33"/>
      <c r="AH32" s="33"/>
    </row>
    <row r="33" spans="5:34" x14ac:dyDescent="0.25">
      <c r="E33" s="36" t="str">
        <f>"data for plotting (2)!E39:E"&amp;39+Num_Q</f>
        <v>data for plotting (2)!E39:E47</v>
      </c>
      <c r="F33" s="36" t="str">
        <f>"data for plotting (2)!F39:F"&amp;39+Num_Q</f>
        <v>data for plotting (2)!F39:F47</v>
      </c>
      <c r="G33" s="36" t="str">
        <f>"data for plotting (2)!G39:G"&amp;39+Num_Q</f>
        <v>data for plotting (2)!G39:G47</v>
      </c>
      <c r="H33" s="36" t="str">
        <f>"data for plotting (2)!H39:H"&amp;39+Num_Q</f>
        <v>data for plotting (2)!H39:H47</v>
      </c>
      <c r="I33" s="36" t="str">
        <f>"data for plotting (2)!I39:I"&amp;39+Num_Q</f>
        <v>data for plotting (2)!I39:I47</v>
      </c>
      <c r="J33" s="36" t="str">
        <f>"data for plotting (2)!J39:J"&amp;39+Num_Q</f>
        <v>data for plotting (2)!J39:J47</v>
      </c>
      <c r="K33" s="36" t="str">
        <f>"data for plotting (2)!K39:K"&amp;39+Num_Q</f>
        <v>data for plotting (2)!K39:K47</v>
      </c>
      <c r="AA33" s="29">
        <v>1</v>
      </c>
      <c r="AB33" s="29"/>
      <c r="AC33" s="29" t="str">
        <f>'P implimentation'!E8</f>
        <v>NA - Don't know</v>
      </c>
      <c r="AD33" s="29" t="str">
        <f>'P implimentation'!F8</f>
        <v/>
      </c>
      <c r="AE33" s="29" t="str">
        <f>'P implimentation'!G8</f>
        <v/>
      </c>
      <c r="AF33" s="29" t="str">
        <f>'P implimentation'!H8</f>
        <v/>
      </c>
      <c r="AG33" s="29"/>
      <c r="AH33" s="29"/>
    </row>
    <row r="34" spans="5:34" x14ac:dyDescent="0.25">
      <c r="AA34" s="9">
        <v>2</v>
      </c>
      <c r="AB34" s="42"/>
      <c r="AC34" s="42" t="str">
        <f>'P pest control'!E8</f>
        <v>NA - Don't know</v>
      </c>
      <c r="AD34" s="42" t="str">
        <f>'P pest control'!F8</f>
        <v/>
      </c>
      <c r="AE34" s="42" t="str">
        <f>'P pest control'!G8</f>
        <v/>
      </c>
      <c r="AF34" s="42" t="str">
        <f>'P pest control'!H8</f>
        <v/>
      </c>
      <c r="AG34" s="42"/>
      <c r="AH34" s="42"/>
    </row>
    <row r="35" spans="5:34" x14ac:dyDescent="0.25">
      <c r="AA35" s="10">
        <v>3</v>
      </c>
      <c r="AB35" s="43"/>
      <c r="AC35" s="43" t="str">
        <f>'P risk (1)'!E8</f>
        <v>NA - Don't know</v>
      </c>
      <c r="AD35" s="43">
        <f>'P risk (1)'!F8</f>
        <v>1</v>
      </c>
      <c r="AE35" s="43">
        <f>'P risk (1)'!G8</f>
        <v>9</v>
      </c>
      <c r="AF35" s="43">
        <f>'P risk (1)'!H8</f>
        <v>1</v>
      </c>
      <c r="AG35" s="43"/>
      <c r="AH35" s="43"/>
    </row>
    <row r="36" spans="5:34" x14ac:dyDescent="0.25">
      <c r="AA36" s="7">
        <v>4</v>
      </c>
      <c r="AC36" s="7" t="str">
        <f>'P Landscape'!E8</f>
        <v>NA - Don't know</v>
      </c>
      <c r="AD36" s="7" t="str">
        <f>'P Landscape'!F8</f>
        <v/>
      </c>
      <c r="AE36" s="7" t="str">
        <f>'P Landscape'!G8</f>
        <v/>
      </c>
      <c r="AF36" s="7">
        <f>'P Landscape'!H8</f>
        <v>5</v>
      </c>
      <c r="AG36" s="7">
        <f>'P Landscape'!I8</f>
        <v>3</v>
      </c>
      <c r="AH36" s="7">
        <f>'P Landscape'!J8</f>
        <v>3</v>
      </c>
    </row>
    <row r="37" spans="5:34" x14ac:dyDescent="0.25">
      <c r="E37" t="str" cm="1">
        <f t="array" ref="E37">INDEX(D3:D6,$A$1)</f>
        <v>Decision making</v>
      </c>
      <c r="M37" t="str">
        <f>'data for plotting'!E37</f>
        <v>Decision making</v>
      </c>
      <c r="AA37" s="33">
        <v>5</v>
      </c>
      <c r="AB37" s="33"/>
      <c r="AC37" s="33" t="str">
        <f>'P risk (2)'!E8</f>
        <v>NA - Don't know</v>
      </c>
      <c r="AD37" s="33">
        <f>'P risk (2)'!F8</f>
        <v>5</v>
      </c>
      <c r="AE37" s="33">
        <f>'P risk (2)'!G8</f>
        <v>6</v>
      </c>
      <c r="AF37" s="33"/>
      <c r="AG37" s="33"/>
      <c r="AH37" s="33"/>
    </row>
    <row r="38" spans="5:34" ht="30" customHeight="1" x14ac:dyDescent="0.25">
      <c r="E38" cm="1">
        <f t="array" ref="E38">INDEX(E3:E6,$A$1)-1</f>
        <v>8</v>
      </c>
      <c r="F38" t="str" cm="1">
        <f t="array" ref="F38">INDEX(E7:E10,$A$1)</f>
        <v>Fully true</v>
      </c>
      <c r="G38" t="str" cm="1">
        <f t="array" ref="G38">INDEX(E11:E14,$A$1)</f>
        <v>Rather true</v>
      </c>
      <c r="H38" t="str" cm="1">
        <f t="array" ref="H38">INDEX(E15:E18,$A$1)</f>
        <v>Intermediate</v>
      </c>
      <c r="I38" t="str" cm="1">
        <f t="array" ref="I38">INDEX(E19:E22,$A$1)</f>
        <v>Not really true</v>
      </c>
      <c r="J38" t="str" cm="1">
        <f t="array" ref="J38">INDEX(E23:E26,$A$1)</f>
        <v>Not at all true</v>
      </c>
      <c r="K38" t="str" cm="1">
        <f t="array" ref="K38">INDEX(E27:E30,$A$1)</f>
        <v>NA - Don't know</v>
      </c>
    </row>
    <row r="39" spans="5:34" ht="34.5" customHeight="1" x14ac:dyDescent="0.25">
      <c r="E39" t="str" cm="1">
        <f t="array" ref="E39">INDEX(F3:F6,$A$1)</f>
        <v>Decision Support System (DSS) are used</v>
      </c>
      <c r="F39" cm="1">
        <f t="array" ref="F39">INDEX(F7:F10,$A$1)</f>
        <v>49</v>
      </c>
      <c r="G39" cm="1">
        <f t="array" ref="G39">INDEX(F11:F14,$A$1)</f>
        <v>30</v>
      </c>
      <c r="H39" cm="1">
        <f t="array" ref="H39">INDEX(F15:F18,$A$1)</f>
        <v>26</v>
      </c>
      <c r="I39" cm="1">
        <f t="array" ref="I39">INDEX(F19:F22,$A$1)</f>
        <v>21</v>
      </c>
      <c r="J39" cm="1">
        <f t="array" ref="J39">INDEX(F23:F26,$A$1)</f>
        <v>46</v>
      </c>
      <c r="K39" cm="1">
        <f t="array" ref="K39">INDEX(F27:F30,$A$1)</f>
        <v>7</v>
      </c>
      <c r="AB39" t="s">
        <v>586</v>
      </c>
      <c r="AC39" s="36" t="s">
        <v>587</v>
      </c>
      <c r="AD39" s="36" t="s">
        <v>588</v>
      </c>
      <c r="AE39" s="36" t="s">
        <v>589</v>
      </c>
      <c r="AF39" s="36" t="s">
        <v>590</v>
      </c>
      <c r="AG39" s="36" t="s">
        <v>591</v>
      </c>
      <c r="AH39" s="36" t="s">
        <v>592</v>
      </c>
    </row>
    <row r="40" spans="5:34" ht="34.5" customHeight="1" x14ac:dyDescent="0.25">
      <c r="E40" t="str" cm="1">
        <f t="array" ref="E40">INDEX(G3:G6,$A$1)</f>
        <v>I only treat the parts of the field that need treatment</v>
      </c>
      <c r="F40" cm="1">
        <f t="array" ref="F40">INDEX(G7:G10,$A$1)</f>
        <v>51</v>
      </c>
      <c r="G40" cm="1">
        <f t="array" ref="G40">INDEX(G11:G14,$A$1)</f>
        <v>21</v>
      </c>
      <c r="H40" cm="1">
        <f t="array" ref="H40">INDEX(G15:G18,$A$1)</f>
        <v>27</v>
      </c>
      <c r="I40" cm="1">
        <f t="array" ref="I40">INDEX(G19:G22,$A$1)</f>
        <v>15</v>
      </c>
      <c r="J40" cm="1">
        <f t="array" ref="J40">INDEX(G23:G26,$A$1)</f>
        <v>33</v>
      </c>
      <c r="K40" cm="1">
        <f t="array" ref="K40">INDEX(G27:G30,$A$1)</f>
        <v>4</v>
      </c>
    </row>
    <row r="41" spans="5:34" ht="34.5" customHeight="1" x14ac:dyDescent="0.25">
      <c r="E41" t="str" cm="1">
        <f t="array" ref="E41">INDEX(H3:H6,$A$1)</f>
        <v>I treat according to my knowledge</v>
      </c>
      <c r="F41" cm="1">
        <f t="array" ref="F41">INDEX(H7:H10,$A$1)</f>
        <v>95</v>
      </c>
      <c r="G41" cm="1">
        <f t="array" ref="G41">INDEX(H11:H14,$A$1)</f>
        <v>46</v>
      </c>
      <c r="H41" cm="1">
        <f t="array" ref="H41">INDEX(H15:H18,$A$1)</f>
        <v>23</v>
      </c>
      <c r="I41" cm="1">
        <f t="array" ref="I41">INDEX(H19:H22,$A$1)</f>
        <v>4</v>
      </c>
      <c r="J41" cm="1">
        <f t="array" ref="J41">INDEX(H23:H26,$A$1)</f>
        <v>8</v>
      </c>
      <c r="K41" cm="1">
        <f t="array" ref="K41">INDEX(H27:H30,$A$1)</f>
        <v>3</v>
      </c>
      <c r="AB41" t="str" cm="1">
        <f t="array" ref="AB41">INDEX(AB3:AB7,$AA$1)</f>
        <v>Farming with lower chemical inputs is important</v>
      </c>
    </row>
    <row r="42" spans="5:34" ht="34.5" customHeight="1" x14ac:dyDescent="0.25">
      <c r="E42" t="str" cm="1">
        <f t="array" ref="E42">INDEX(I3:I6,$A$1)</f>
        <v>I use professional recommendation</v>
      </c>
      <c r="F42" cm="1">
        <f t="array" ref="F42">INDEX(I7:I10,$A$1)</f>
        <v>73</v>
      </c>
      <c r="G42" cm="1">
        <f t="array" ref="G42">INDEX(I11:I14,$A$1)</f>
        <v>30</v>
      </c>
      <c r="H42" cm="1">
        <f t="array" ref="H42">INDEX(I15:I18,$A$1)</f>
        <v>22</v>
      </c>
      <c r="I42" cm="1">
        <f t="array" ref="I42">INDEX(I19:I22,$A$1)</f>
        <v>9</v>
      </c>
      <c r="J42" cm="1">
        <f t="array" ref="J42">INDEX(I23:I26,$A$1)</f>
        <v>14</v>
      </c>
      <c r="K42" cm="1">
        <f t="array" ref="K42">INDEX(I27:I30,$A$1)</f>
        <v>3</v>
      </c>
      <c r="AB42" cm="1">
        <f t="array" ref="AB42">INDEX(AC3:AC7,$AA$1)-1</f>
        <v>1</v>
      </c>
      <c r="AC42" t="str" cm="1">
        <f t="array" ref="AC42">INDEX(AC8:AC12,$AA$1)</f>
        <v>Fully true</v>
      </c>
      <c r="AD42" t="str" cm="1">
        <f t="array" ref="AD42">INDEX(AC13:AC17,$AA$1)</f>
        <v>Rather true</v>
      </c>
      <c r="AE42" t="str" cm="1">
        <f t="array" ref="AE42">INDEX(AC18:AC22,$AA$1)</f>
        <v>Intermediate</v>
      </c>
      <c r="AF42" t="str" cm="1">
        <f t="array" ref="AF42">INDEX(AC23:AC27,$AA$1)</f>
        <v>Not really true</v>
      </c>
      <c r="AG42" t="str" cm="1">
        <f t="array" ref="AG42">INDEX(AC28:AC32,$AA$1)</f>
        <v>Not at all true</v>
      </c>
      <c r="AH42" t="str" cm="1">
        <f t="array" ref="AH42">INDEX(AC33:AC37,$AA$1)</f>
        <v>NA - Don't know</v>
      </c>
    </row>
    <row r="43" spans="5:34" ht="34.5" customHeight="1" x14ac:dyDescent="0.25">
      <c r="E43" t="str" cm="1">
        <f t="array" ref="E43">INDEX(J3:J6,$A$1)</f>
        <v>I adapt the timing of treatments</v>
      </c>
      <c r="F43" cm="1">
        <f t="array" ref="F43">INDEX(J7:J10,$A$1)</f>
        <v>112</v>
      </c>
      <c r="G43" cm="1">
        <f t="array" ref="G43">INDEX(J11:J14,$A$1)</f>
        <v>29</v>
      </c>
      <c r="H43" cm="1">
        <f t="array" ref="H43">INDEX(J15:J18,$A$1)</f>
        <v>9</v>
      </c>
      <c r="I43" cm="1">
        <f t="array" ref="I43">INDEX(J19:J22,$A$1)</f>
        <v>2</v>
      </c>
      <c r="J43" cm="1">
        <f t="array" ref="J43">INDEX(J23:J26,$A$1)</f>
        <v>1</v>
      </c>
      <c r="K43" cm="1">
        <f t="array" ref="K43">INDEX(J27:J30,$A$1)</f>
        <v>3</v>
      </c>
      <c r="AB43" t="str" cm="1">
        <f t="array" ref="AB43">INDEX(AD3:AD7,$AA$1)</f>
        <v>continue to meet the product requirements</v>
      </c>
      <c r="AC43" cm="1">
        <f t="array" ref="AC43">INDEX(AD8:AD12,$AA$1)</f>
        <v>73</v>
      </c>
      <c r="AD43" cm="1">
        <f t="array" ref="AD43">INDEX(AD13:AD17,$AA$1)</f>
        <v>60</v>
      </c>
      <c r="AE43" cm="1">
        <f t="array" ref="AE43">INDEX(AD18:AD22,$AA$1)</f>
        <v>20</v>
      </c>
      <c r="AF43" cm="1">
        <f t="array" ref="AF43">INDEX(AD23:AD27,$AA$1)</f>
        <v>12</v>
      </c>
      <c r="AG43" cm="1">
        <f t="array" ref="AG43">INDEX(AD28:AD32,$AA$1)</f>
        <v>9</v>
      </c>
      <c r="AH43" cm="1">
        <f t="array" ref="AH43">INDEX(AD33:AD37,$AA$1)</f>
        <v>5</v>
      </c>
    </row>
    <row r="44" spans="5:34" ht="34.5" customHeight="1" x14ac:dyDescent="0.25">
      <c r="E44" t="str" cm="1">
        <f t="array" ref="E44">INDEX(K3:K6,$A$1)</f>
        <v>I treat all over</v>
      </c>
      <c r="F44" cm="1">
        <f t="array" ref="F44">INDEX(K7:K10,$A$1)</f>
        <v>19</v>
      </c>
      <c r="G44" cm="1">
        <f t="array" ref="G44">INDEX(K11:K14,$A$1)</f>
        <v>20</v>
      </c>
      <c r="H44" cm="1">
        <f t="array" ref="H44">INDEX(K15:K18,$A$1)</f>
        <v>23</v>
      </c>
      <c r="I44" cm="1">
        <f t="array" ref="I44">INDEX(K19:K22,$A$1)</f>
        <v>41</v>
      </c>
      <c r="J44" cm="1">
        <f t="array" ref="J44">INDEX(K23:K26,$A$1)</f>
        <v>73</v>
      </c>
      <c r="K44" cm="1">
        <f t="array" ref="K44">INDEX(K27:K30,$A$1)</f>
        <v>3</v>
      </c>
      <c r="AB44" t="str" cm="1">
        <f t="array" ref="AB44">INDEX(AE3:AE7,$AA$1)</f>
        <v>Eligible for direct payments in the future.</v>
      </c>
      <c r="AC44" cm="1">
        <f t="array" ref="AC44">INDEX(AE8:AE12,$AA$1)</f>
        <v>45</v>
      </c>
      <c r="AD44" cm="1">
        <f t="array" ref="AD44">INDEX(AE13:AE17,$AA$1)</f>
        <v>45</v>
      </c>
      <c r="AE44" cm="1">
        <f t="array" ref="AE44">INDEX(AE18:AE22,$AA$1)</f>
        <v>40</v>
      </c>
      <c r="AF44" cm="1">
        <f t="array" ref="AF44">INDEX(AE23:AE27,$AA$1)</f>
        <v>25</v>
      </c>
      <c r="AG44" cm="1">
        <f t="array" ref="AG44">INDEX(AE28:AE32,$AA$1)</f>
        <v>18</v>
      </c>
      <c r="AH44" cm="1">
        <f t="array" ref="AH44">INDEX(AE33:AE37,$AA$1)</f>
        <v>6</v>
      </c>
    </row>
    <row r="45" spans="5:34" ht="34.5" customHeight="1" x14ac:dyDescent="0.25">
      <c r="E45" t="str" cm="1">
        <f t="array" ref="E45">INDEX(L3:L6,$A$1)</f>
        <v>I leave an untreated area so I can see the effect of the spray</v>
      </c>
      <c r="F45" cm="1">
        <f t="array" ref="F45">INDEX(L7:L10,$A$1)</f>
        <v>25</v>
      </c>
      <c r="G45" cm="1">
        <f t="array" ref="G45">INDEX(L11:L14,$A$1)</f>
        <v>11</v>
      </c>
      <c r="H45" cm="1">
        <f t="array" ref="H45">INDEX(L15:L18,$A$1)</f>
        <v>17</v>
      </c>
      <c r="I45" cm="1">
        <f t="array" ref="I45">INDEX(L19:L22,$A$1)</f>
        <v>16</v>
      </c>
      <c r="J45" cm="1">
        <f t="array" ref="J45">INDEX(L23:L26,$A$1)</f>
        <v>107</v>
      </c>
      <c r="K45" cm="1">
        <f t="array" ref="K45">INDEX(L27:L30,$A$1)</f>
        <v>3</v>
      </c>
      <c r="AB45" cm="1">
        <f t="array" ref="AB45">INDEX(AF3:AF7,$AA$1)</f>
        <v>0</v>
      </c>
      <c r="AC45" cm="1">
        <f t="array" ref="AC45">INDEX(AF8:AF12,$AA$1)</f>
        <v>0</v>
      </c>
      <c r="AD45" cm="1">
        <f t="array" ref="AD45">INDEX(AF13:AF17,$AA$1)</f>
        <v>0</v>
      </c>
      <c r="AE45" cm="1">
        <f t="array" ref="AE45">INDEX(AF18:AF22,$AA$1)</f>
        <v>0</v>
      </c>
      <c r="AF45" cm="1">
        <f t="array" ref="AF45">INDEX(AF23:AF27,$AA$1)</f>
        <v>0</v>
      </c>
      <c r="AG45" cm="1">
        <f t="array" ref="AG45">INDEX(AF28:AF32,$AA$1)</f>
        <v>0</v>
      </c>
      <c r="AH45" cm="1">
        <f t="array" ref="AH45">INDEX(AF33:AF37,$AA$1)</f>
        <v>0</v>
      </c>
    </row>
    <row r="46" spans="5:34" ht="34.5" customHeight="1" x14ac:dyDescent="0.25">
      <c r="E46" t="str" cm="1">
        <f t="array" ref="E46">INDEX(M3:M6,$A$1)</f>
        <v>I monitor to see the effect of the sprays</v>
      </c>
      <c r="F46" cm="1">
        <f t="array" ref="F46">INDEX(M7:M10,$A$1)</f>
        <v>97</v>
      </c>
      <c r="G46" cm="1">
        <f t="array" ref="G46">INDEX(M11:M14,$A$1)</f>
        <v>44</v>
      </c>
      <c r="H46" cm="1">
        <f t="array" ref="H46">INDEX(M15:M18,$A$1)</f>
        <v>15</v>
      </c>
      <c r="I46" cm="1">
        <f t="array" ref="I46">INDEX(M19:M22,$A$1)</f>
        <v>8</v>
      </c>
      <c r="J46" cm="1">
        <f t="array" ref="J46">INDEX(M23:M26,$A$1)</f>
        <v>11</v>
      </c>
      <c r="K46" cm="1">
        <f t="array" ref="K46">INDEX(M27:M30,$A$1)</f>
        <v>4</v>
      </c>
      <c r="AB46" cm="1">
        <f t="array" ref="AB46">INDEX(AG3:AG7,$AA$1)</f>
        <v>0</v>
      </c>
      <c r="AC46" cm="1">
        <f t="array" ref="AC46">INDEX(AG8:AG12,$AA$1)</f>
        <v>0</v>
      </c>
      <c r="AD46" cm="1">
        <f t="array" ref="AD46">INDEX(AG13:AG17,$AA$1)</f>
        <v>0</v>
      </c>
      <c r="AE46" cm="1">
        <f t="array" ref="AE46">INDEX(AG18:AG22,$AA$1)</f>
        <v>0</v>
      </c>
      <c r="AF46" cm="1">
        <f t="array" ref="AF46">INDEX(AG23:AG27,$AA$1)</f>
        <v>0</v>
      </c>
      <c r="AG46" cm="1">
        <f t="array" ref="AG46">INDEX(AG28:AG32,$AA$1)</f>
        <v>0</v>
      </c>
      <c r="AH46" cm="1">
        <f t="array" ref="AH46">INDEX(AG33:AG37,$AA$1)</f>
        <v>0</v>
      </c>
    </row>
    <row r="47" spans="5:34" ht="34.5" customHeight="1" x14ac:dyDescent="0.25">
      <c r="E47" t="str" cm="1">
        <f t="array" ref="E47">INDEX(N3:N6,$A$1)</f>
        <v>I do not have the time nor the resources to monitor after treatment</v>
      </c>
      <c r="F47" cm="1">
        <f t="array" ref="F47">INDEX(N7:N10,$A$1)</f>
        <v>5</v>
      </c>
      <c r="G47" cm="1">
        <f t="array" ref="G47">INDEX(N11:N14,$A$1)</f>
        <v>13</v>
      </c>
      <c r="H47" cm="1">
        <f t="array" ref="H47">INDEX(N15:N18,$A$1)</f>
        <v>24</v>
      </c>
      <c r="I47" cm="1">
        <f t="array" ref="I47">INDEX(N19:N22,$A$1)</f>
        <v>24</v>
      </c>
      <c r="J47" cm="1">
        <f t="array" ref="J47">INDEX(N23:N26,$A$1)</f>
        <v>109</v>
      </c>
      <c r="K47" cm="1">
        <f t="array" ref="K47">INDEX(N27:N30,$A$1)</f>
        <v>4</v>
      </c>
      <c r="AB47" cm="1">
        <f t="array" ref="AB47">INDEX(AH3:AH7,$AA$1)</f>
        <v>0</v>
      </c>
      <c r="AC47" cm="1">
        <f t="array" ref="AC47">INDEX(AH8:AH12,$AA$1)</f>
        <v>0</v>
      </c>
      <c r="AD47" cm="1">
        <f t="array" ref="AD47">INDEX(AH13:AH17,$AA$1)</f>
        <v>0</v>
      </c>
      <c r="AE47" cm="1">
        <f t="array" ref="AE47">INDEX(AH18:AH22,$AA$1)</f>
        <v>0</v>
      </c>
      <c r="AF47" cm="1">
        <f t="array" ref="AF47">INDEX(AH23:AH27,$AA$1)</f>
        <v>0</v>
      </c>
      <c r="AG47" cm="1">
        <f t="array" ref="AG47">INDEX(AH28:AH32,$AA$1)</f>
        <v>0</v>
      </c>
      <c r="AH47" cm="1">
        <f t="array" ref="AH47">INDEX(AH33:AH37,$AA$1)</f>
        <v>0</v>
      </c>
    </row>
    <row r="48" spans="5:34" ht="34.5" customHeight="1" x14ac:dyDescent="0.25">
      <c r="E48" cm="1">
        <f t="array" ref="E48">INDEX(O3:O6,$A$1)</f>
        <v>0</v>
      </c>
      <c r="F48" cm="1">
        <f t="array" ref="F48">INDEX(O7:O10,$A$1)</f>
        <v>0</v>
      </c>
      <c r="G48" cm="1">
        <f t="array" ref="G48">INDEX(O11:O14,$A$1)</f>
        <v>0</v>
      </c>
      <c r="H48" cm="1">
        <f t="array" ref="H48">INDEX(O15:O18,$A$1)</f>
        <v>0</v>
      </c>
      <c r="I48" cm="1">
        <f t="array" ref="I48">INDEX(O19:O22,$A$1)</f>
        <v>0</v>
      </c>
      <c r="J48" cm="1">
        <f t="array" ref="J48">INDEX(O23:O26,$A$1)</f>
        <v>0</v>
      </c>
      <c r="K48" cm="1">
        <f t="array" ref="K48">INDEX(O27:O30,$A$1)</f>
        <v>0</v>
      </c>
    </row>
    <row r="49" spans="4:11" ht="34.5" customHeight="1" x14ac:dyDescent="0.25">
      <c r="E49" cm="1">
        <f t="array" ref="E49">INDEX(P3:P6,$A$1)</f>
        <v>0</v>
      </c>
      <c r="F49" cm="1">
        <f t="array" ref="F49">INDEX(P7:P10,$A$1)</f>
        <v>0</v>
      </c>
      <c r="G49" cm="1">
        <f t="array" ref="G49">INDEX(P11:P14,$A$1)</f>
        <v>0</v>
      </c>
      <c r="H49" cm="1">
        <f t="array" ref="H49">INDEX(P15:P18,$A$1)</f>
        <v>0</v>
      </c>
      <c r="I49" cm="1">
        <f t="array" ref="I49">INDEX(P19:P22,$A$1)</f>
        <v>0</v>
      </c>
      <c r="J49" cm="1">
        <f t="array" ref="J49">INDEX(P23:P26,$A$1)</f>
        <v>0</v>
      </c>
      <c r="K49" cm="1">
        <f t="array" ref="K49">INDEX(P27:P30,$A$1)</f>
        <v>0</v>
      </c>
    </row>
    <row r="50" spans="4:11" ht="34.5" customHeight="1" x14ac:dyDescent="0.25">
      <c r="E50" cm="1">
        <f t="array" ref="E50">INDEX(Q3:Q6,$A$1)</f>
        <v>0</v>
      </c>
      <c r="F50" cm="1">
        <f t="array" ref="F50">INDEX(Q7:Q10,$A$1)</f>
        <v>0</v>
      </c>
      <c r="G50" cm="1">
        <f t="array" ref="G50">INDEX(Q11:Q14,$A$1)</f>
        <v>0</v>
      </c>
      <c r="H50" cm="1">
        <f t="array" ref="H50">INDEX(Q15:Q18,$A$1)</f>
        <v>0</v>
      </c>
      <c r="I50" cm="1">
        <f t="array" ref="I50">INDEX(Q19:Q22,$A$1)</f>
        <v>0</v>
      </c>
      <c r="J50" cm="1">
        <f t="array" ref="J50">INDEX(Q23:Q26,$A$1)</f>
        <v>0</v>
      </c>
      <c r="K50" cm="1">
        <f t="array" ref="K50">INDEX(Q27:Q30,$A$1)</f>
        <v>0</v>
      </c>
    </row>
    <row r="51" spans="4:11" ht="34.5" customHeight="1" x14ac:dyDescent="0.25">
      <c r="D51" s="1"/>
      <c r="E51" cm="1">
        <f t="array" ref="E51">INDEX(R3:R6,$A$1)</f>
        <v>0</v>
      </c>
      <c r="F51" cm="1">
        <f t="array" ref="F51">INDEX(R7:R10,$A$1)</f>
        <v>0</v>
      </c>
      <c r="G51" cm="1">
        <f t="array" ref="G51">INDEX(R11:R14,$A$1)</f>
        <v>0</v>
      </c>
      <c r="H51" cm="1">
        <f t="array" ref="H51">INDEX(R15:R18,$A$1)</f>
        <v>0</v>
      </c>
      <c r="I51" cm="1">
        <f t="array" ref="I51">INDEX(R19:R22,$A$1)</f>
        <v>0</v>
      </c>
      <c r="J51" cm="1">
        <f t="array" ref="J51">INDEX(R23:R26,$A$1)</f>
        <v>0</v>
      </c>
      <c r="K51" cm="1">
        <f t="array" ref="K51">INDEX(R27:R30,$A$1)</f>
        <v>0</v>
      </c>
    </row>
    <row r="52" spans="4:11" ht="33.75" customHeight="1" x14ac:dyDescent="0.25">
      <c r="D52" s="1"/>
      <c r="E52" s="1"/>
      <c r="F52" s="1"/>
      <c r="G52" s="1"/>
      <c r="H52" s="1"/>
      <c r="I52" s="35"/>
      <c r="J52" s="34"/>
    </row>
    <row r="53" spans="4:11" x14ac:dyDescent="0.25">
      <c r="F53" s="36"/>
      <c r="G53" s="36"/>
      <c r="H53" s="36"/>
    </row>
    <row r="54" spans="4:11" x14ac:dyDescent="0.25">
      <c r="F54" s="36"/>
      <c r="G54" s="36"/>
      <c r="H54" s="36"/>
      <c r="J54" s="1"/>
    </row>
    <row r="55" spans="4:11" x14ac:dyDescent="0.25">
      <c r="F55" s="36"/>
      <c r="G55" s="36"/>
      <c r="H55" s="36"/>
    </row>
    <row r="56" spans="4:11" x14ac:dyDescent="0.25">
      <c r="F56" s="36"/>
      <c r="G56" s="36"/>
      <c r="H56" s="36"/>
    </row>
  </sheetData>
  <sortState xmlns:xlrd2="http://schemas.microsoft.com/office/spreadsheetml/2017/richdata2" ref="C3:S35">
    <sortCondition ref="C3:C3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0947-6D70-4C2B-B44A-CD221DC1EC60}">
  <sheetPr codeName="Sheet1"/>
  <dimension ref="A1"/>
  <sheetViews>
    <sheetView workbookViewId="0">
      <selection activeCell="S18" sqref="S1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1683-E012-44CB-A039-1BEA5248AE18}">
  <sheetPr codeName="Sheet5"/>
  <dimension ref="B1:AF48"/>
  <sheetViews>
    <sheetView showGridLines="0" showRowColHeaders="0" zoomScale="77" zoomScaleNormal="77" workbookViewId="0">
      <selection activeCell="E47" sqref="E47"/>
    </sheetView>
  </sheetViews>
  <sheetFormatPr defaultRowHeight="15" x14ac:dyDescent="0.25"/>
  <cols>
    <col min="1" max="1" width="33" customWidth="1"/>
    <col min="18" max="18" width="10.28515625" customWidth="1"/>
    <col min="19" max="19" width="10" bestFit="1" customWidth="1"/>
    <col min="28" max="28" width="12.28515625" customWidth="1"/>
  </cols>
  <sheetData>
    <row r="1" spans="2:30" ht="60.75" customHeight="1" x14ac:dyDescent="0.25">
      <c r="B1" s="47" t="s">
        <v>595</v>
      </c>
      <c r="L1" s="128" t="s">
        <v>643</v>
      </c>
      <c r="M1" s="128"/>
      <c r="N1" s="128"/>
      <c r="O1" s="128"/>
      <c r="P1" s="128"/>
      <c r="Q1" s="128"/>
      <c r="R1" s="128">
        <f>GETPIVOTDATA("Country",'P place and type'!$O$2)</f>
        <v>179</v>
      </c>
      <c r="S1" s="128"/>
      <c r="U1" s="128" t="s">
        <v>644</v>
      </c>
      <c r="V1" s="128"/>
      <c r="W1" s="128"/>
      <c r="X1" s="128"/>
      <c r="Y1" s="128"/>
      <c r="Z1" s="128"/>
      <c r="AA1" s="128"/>
      <c r="AB1" s="127">
        <f>MAX('Data Table'!E:E)</f>
        <v>44809.454282407409</v>
      </c>
      <c r="AC1" s="127"/>
      <c r="AD1" s="127"/>
    </row>
    <row r="2" spans="2:30" ht="18.75" customHeight="1" x14ac:dyDescent="0.25">
      <c r="AA2">
        <v>3</v>
      </c>
    </row>
    <row r="3" spans="2:30" ht="18.75" customHeight="1" x14ac:dyDescent="0.25"/>
    <row r="4" spans="2:30" ht="18.75" customHeight="1" x14ac:dyDescent="0.25"/>
    <row r="5" spans="2:30" ht="18.75" customHeight="1" x14ac:dyDescent="0.25"/>
    <row r="9" spans="2:30" ht="15" customHeight="1" x14ac:dyDescent="0.25"/>
    <row r="10" spans="2:30" ht="15" customHeight="1" x14ac:dyDescent="0.25"/>
    <row r="11" spans="2:30" ht="15" customHeight="1" x14ac:dyDescent="0.25"/>
    <row r="12" spans="2:30" ht="15" customHeight="1" x14ac:dyDescent="0.25"/>
    <row r="13" spans="2:30" ht="15" customHeight="1" x14ac:dyDescent="0.25"/>
    <row r="14" spans="2:30" ht="15" customHeight="1" x14ac:dyDescent="0.25"/>
    <row r="15" spans="2:30" ht="15" customHeight="1" x14ac:dyDescent="0.25"/>
    <row r="16" spans="2:30" ht="15" customHeight="1" x14ac:dyDescent="0.25"/>
    <row r="17" spans="32:32" ht="15" customHeight="1" x14ac:dyDescent="0.25"/>
    <row r="18" spans="32:32" ht="15" customHeight="1" x14ac:dyDescent="0.25"/>
    <row r="19" spans="32:32" ht="15" customHeight="1" x14ac:dyDescent="0.25"/>
    <row r="20" spans="32:32" ht="15" customHeight="1" x14ac:dyDescent="0.25"/>
    <row r="21" spans="32:32" ht="15" customHeight="1" x14ac:dyDescent="0.25"/>
    <row r="22" spans="32:32" ht="15" customHeight="1" x14ac:dyDescent="0.25"/>
    <row r="23" spans="32:32" ht="15" customHeight="1" x14ac:dyDescent="0.25"/>
    <row r="24" spans="32:32" ht="15" customHeight="1" x14ac:dyDescent="0.25"/>
    <row r="26" spans="32:32" x14ac:dyDescent="0.25">
      <c r="AF26" s="1" t="s">
        <v>677</v>
      </c>
    </row>
    <row r="45" ht="16.5" customHeight="1" x14ac:dyDescent="0.25"/>
    <row r="46" ht="16.5" customHeight="1" x14ac:dyDescent="0.25"/>
    <row r="47" ht="16.5" customHeight="1" x14ac:dyDescent="0.25"/>
    <row r="48" ht="16.5" customHeight="1" x14ac:dyDescent="0.25"/>
  </sheetData>
  <sheetProtection sort="0" autoFilter="0" pivotTables="0"/>
  <mergeCells count="4">
    <mergeCell ref="AB1:AD1"/>
    <mergeCell ref="L1:Q1"/>
    <mergeCell ref="R1:S1"/>
    <mergeCell ref="U1:AA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Scroll Bar 2">
              <controlPr locked="0" defaultSize="0" autoPict="0">
                <anchor moveWithCells="1">
                  <from>
                    <xdr:col>6</xdr:col>
                    <xdr:colOff>142875</xdr:colOff>
                    <xdr:row>3</xdr:row>
                    <xdr:rowOff>47625</xdr:rowOff>
                  </from>
                  <to>
                    <xdr:col>18</xdr:col>
                    <xdr:colOff>276225</xdr:colOff>
                    <xdr:row>4</xdr:row>
                    <xdr:rowOff>161925</xdr:rowOff>
                  </to>
                </anchor>
              </controlPr>
            </control>
          </mc:Choice>
        </mc:AlternateContent>
        <mc:AlternateContent xmlns:mc="http://schemas.openxmlformats.org/markup-compatibility/2006">
          <mc:Choice Requires="x14">
            <control shapeId="25603" r:id="rId5" name="Scroll Bar 3">
              <controlPr defaultSize="0" autoPict="0">
                <anchor moveWithCells="1">
                  <from>
                    <xdr:col>19</xdr:col>
                    <xdr:colOff>57150</xdr:colOff>
                    <xdr:row>3</xdr:row>
                    <xdr:rowOff>19050</xdr:rowOff>
                  </from>
                  <to>
                    <xdr:col>29</xdr:col>
                    <xdr:colOff>485775</xdr:colOff>
                    <xdr:row>4</xdr:row>
                    <xdr:rowOff>123825</xdr:rowOff>
                  </to>
                </anchor>
              </controlPr>
            </control>
          </mc:Choice>
        </mc:AlternateContent>
      </controls>
    </mc:Choice>
  </mc:AlternateContent>
  <extLs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E27A-5B36-43C2-8C3E-31975EE89743}">
  <sheetPr codeName="Sheet6"/>
  <dimension ref="B1:AF48"/>
  <sheetViews>
    <sheetView showGridLines="0" showRowColHeaders="0" tabSelected="1" zoomScale="70" zoomScaleNormal="70" workbookViewId="0">
      <selection activeCell="V50" sqref="V50"/>
    </sheetView>
  </sheetViews>
  <sheetFormatPr defaultRowHeight="15" x14ac:dyDescent="0.25"/>
  <cols>
    <col min="1" max="1" width="33" customWidth="1"/>
    <col min="18" max="18" width="10.28515625" customWidth="1"/>
    <col min="19" max="19" width="10" bestFit="1" customWidth="1"/>
    <col min="28" max="28" width="12.28515625" customWidth="1"/>
  </cols>
  <sheetData>
    <row r="1" spans="2:30" ht="60.75" customHeight="1" x14ac:dyDescent="0.25">
      <c r="B1" s="47" t="s">
        <v>595</v>
      </c>
      <c r="L1" s="128" t="s">
        <v>643</v>
      </c>
      <c r="M1" s="128"/>
      <c r="N1" s="128"/>
      <c r="O1" s="128"/>
      <c r="P1" s="128"/>
      <c r="Q1" s="128"/>
      <c r="R1" s="128">
        <f>GETPIVOTDATA("Country",'P place and type'!$O$2)</f>
        <v>179</v>
      </c>
      <c r="S1" s="128"/>
      <c r="U1" s="128" t="s">
        <v>644</v>
      </c>
      <c r="V1" s="128"/>
      <c r="W1" s="128"/>
      <c r="X1" s="128"/>
      <c r="Y1" s="128"/>
      <c r="Z1" s="128"/>
      <c r="AA1" s="128"/>
      <c r="AB1" s="127">
        <f>MAX('Data Table'!E:E)</f>
        <v>44809.454282407409</v>
      </c>
      <c r="AC1" s="127"/>
      <c r="AD1" s="127"/>
    </row>
    <row r="2" spans="2:30" ht="18.75" customHeight="1" x14ac:dyDescent="0.25"/>
    <row r="3" spans="2:30" ht="18.75" customHeight="1" x14ac:dyDescent="0.25"/>
    <row r="4" spans="2:30" ht="18.75" customHeight="1" x14ac:dyDescent="0.25"/>
    <row r="5" spans="2:30" ht="18.75" customHeight="1" x14ac:dyDescent="0.25"/>
    <row r="9" spans="2:30" ht="15" customHeight="1" x14ac:dyDescent="0.25"/>
    <row r="10" spans="2:30" ht="15" customHeight="1" x14ac:dyDescent="0.25"/>
    <row r="11" spans="2:30" ht="15" customHeight="1" x14ac:dyDescent="0.25"/>
    <row r="12" spans="2:30" ht="15" customHeight="1" x14ac:dyDescent="0.25"/>
    <row r="13" spans="2:30" ht="15" customHeight="1" x14ac:dyDescent="0.25"/>
    <row r="14" spans="2:30" ht="15" customHeight="1" x14ac:dyDescent="0.25"/>
    <row r="15" spans="2:30" ht="15" customHeight="1" x14ac:dyDescent="0.25"/>
    <row r="16" spans="2:30" ht="15" customHeight="1" x14ac:dyDescent="0.25"/>
    <row r="17" spans="32:32" ht="15" customHeight="1" x14ac:dyDescent="0.25"/>
    <row r="18" spans="32:32" ht="15" customHeight="1" x14ac:dyDescent="0.25"/>
    <row r="19" spans="32:32" ht="15" customHeight="1" x14ac:dyDescent="0.25"/>
    <row r="20" spans="32:32" ht="15" customHeight="1" x14ac:dyDescent="0.25"/>
    <row r="21" spans="32:32" ht="15" customHeight="1" x14ac:dyDescent="0.25"/>
    <row r="22" spans="32:32" ht="15" customHeight="1" x14ac:dyDescent="0.25"/>
    <row r="23" spans="32:32" ht="15" customHeight="1" x14ac:dyDescent="0.25"/>
    <row r="24" spans="32:32" ht="15" customHeight="1" x14ac:dyDescent="0.25"/>
    <row r="26" spans="32:32" x14ac:dyDescent="0.25">
      <c r="AF26" s="1" t="s">
        <v>677</v>
      </c>
    </row>
    <row r="43" spans="20:31" x14ac:dyDescent="0.25">
      <c r="T43">
        <v>1</v>
      </c>
      <c r="AE43" s="107">
        <v>2</v>
      </c>
    </row>
    <row r="44" spans="20:31" x14ac:dyDescent="0.25">
      <c r="AD44" s="126"/>
    </row>
    <row r="45" spans="20:31" ht="16.5" customHeight="1" x14ac:dyDescent="0.25"/>
    <row r="46" spans="20:31" ht="16.5" customHeight="1" x14ac:dyDescent="0.25"/>
    <row r="47" spans="20:31" ht="16.5" customHeight="1" x14ac:dyDescent="0.25"/>
    <row r="48" spans="20:31" ht="16.5" customHeight="1" x14ac:dyDescent="0.25"/>
  </sheetData>
  <sheetProtection sort="0" autoFilter="0" pivotTables="0"/>
  <mergeCells count="4">
    <mergeCell ref="L1:Q1"/>
    <mergeCell ref="R1:S1"/>
    <mergeCell ref="U1:AA1"/>
    <mergeCell ref="AB1:AD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Scroll Bar 1">
              <controlPr defaultSize="0" autoPict="0">
                <anchor moveWithCells="1">
                  <from>
                    <xdr:col>19</xdr:col>
                    <xdr:colOff>76200</xdr:colOff>
                    <xdr:row>20</xdr:row>
                    <xdr:rowOff>133350</xdr:rowOff>
                  </from>
                  <to>
                    <xdr:col>29</xdr:col>
                    <xdr:colOff>542925</xdr:colOff>
                    <xdr:row>22</xdr:row>
                    <xdr:rowOff>19050</xdr:rowOff>
                  </to>
                </anchor>
              </controlPr>
            </control>
          </mc:Choice>
        </mc:AlternateContent>
      </controls>
    </mc:Choice>
  </mc:AlternateContent>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B738-DF5B-4B08-BA87-D3EBE6F5094F}">
  <sheetPr codeName="Sheet7">
    <tabColor rgb="FFFFC000"/>
  </sheetPr>
  <dimension ref="A1:M96"/>
  <sheetViews>
    <sheetView zoomScale="98" zoomScaleNormal="98" workbookViewId="0">
      <selection activeCell="D14" sqref="D14"/>
    </sheetView>
  </sheetViews>
  <sheetFormatPr defaultRowHeight="15" x14ac:dyDescent="0.25"/>
  <cols>
    <col min="1" max="1" width="15.42578125" bestFit="1" customWidth="1"/>
    <col min="2" max="2" width="98.140625" bestFit="1" customWidth="1"/>
    <col min="3" max="3" width="9.85546875" customWidth="1"/>
    <col min="4" max="4" width="17.42578125" bestFit="1" customWidth="1"/>
    <col min="5" max="5" width="13.28515625" bestFit="1" customWidth="1"/>
    <col min="6" max="6" width="19.7109375" customWidth="1"/>
    <col min="7" max="7" width="17.42578125" bestFit="1" customWidth="1"/>
    <col min="8" max="8" width="17.5703125" customWidth="1"/>
    <col min="9" max="13" width="19.7109375" customWidth="1"/>
  </cols>
  <sheetData>
    <row r="1" spans="1:13" ht="90" x14ac:dyDescent="0.25">
      <c r="F1" s="7" t="str">
        <f>B5</f>
        <v>Count of crop protection must be cost-effective</v>
      </c>
      <c r="G1" s="7" t="str">
        <f>B17</f>
        <v>Count of crop protection must not be labour intensive</v>
      </c>
      <c r="H1" s="7" t="str">
        <f>B29</f>
        <v>Count of Alternative crop protection methods are usually too risky</v>
      </c>
      <c r="I1" s="7" t="str">
        <f>B41</f>
        <v>Count of restrict my use of crop protection products</v>
      </c>
      <c r="J1" s="7" t="str">
        <f>B53</f>
        <v>Count of limit the use of crop protection products to a minimum</v>
      </c>
      <c r="K1" s="7" t="str">
        <f>B65</f>
        <v>Count of My family members expect me to limit the use of crop protection products to a minimum</v>
      </c>
      <c r="L1" s="7" t="str">
        <f>B77</f>
        <v>Count of Most of my acquaintances expect me to limit the use of crop protection products to a minimum.</v>
      </c>
      <c r="M1" s="7" t="str">
        <f>B89</f>
        <v>Count of Most farmers in my circle of acquaintances limit the use of crop protection products to a minimum</v>
      </c>
    </row>
    <row r="2" spans="1:13" ht="84" customHeight="1" x14ac:dyDescent="0.25">
      <c r="D2" s="1" t="s">
        <v>517</v>
      </c>
      <c r="E2" t="s">
        <v>361</v>
      </c>
      <c r="F2" s="8" t="s">
        <v>394</v>
      </c>
      <c r="G2" s="8" t="s">
        <v>389</v>
      </c>
      <c r="H2" s="8" t="s">
        <v>387</v>
      </c>
      <c r="I2" s="28" t="s">
        <v>494</v>
      </c>
      <c r="J2" s="7" t="s">
        <v>495</v>
      </c>
      <c r="K2" s="7" t="s">
        <v>496</v>
      </c>
      <c r="L2" s="7" t="s">
        <v>497</v>
      </c>
      <c r="M2" s="7" t="s">
        <v>498</v>
      </c>
    </row>
    <row r="3" spans="1:13" x14ac:dyDescent="0.25">
      <c r="E3" t="s">
        <v>33</v>
      </c>
      <c r="F3">
        <f t="shared" ref="F3:F8" si="0">IFERROR(VLOOKUP($E3,$A$6:$B$12,2,FALSE),"")</f>
        <v>119</v>
      </c>
      <c r="G3">
        <f t="shared" ref="G3:G8" si="1">IFERROR(VLOOKUP($E3,$A$18:$B$24,2,FALSE),"")</f>
        <v>54</v>
      </c>
      <c r="H3">
        <f t="shared" ref="H3:H8" si="2">IFERROR(VLOOKUP(E3,$A$30:$B$36,2,FALSE),"")</f>
        <v>24</v>
      </c>
      <c r="I3">
        <f t="shared" ref="I3:I8" si="3">IFERROR(VLOOKUP(E3,$A$42:$B$48,2,FALSE),"")</f>
        <v>118</v>
      </c>
      <c r="J3">
        <f t="shared" ref="J3:J8" si="4">IFERROR(VLOOKUP(E3,$A$54:$B$60,2,FALSE),"")</f>
        <v>95</v>
      </c>
      <c r="K3">
        <f t="shared" ref="K3:K8" si="5">IFERROR(VLOOKUP(E3,$A$66:$B$72,2,FALSE),"")</f>
        <v>72</v>
      </c>
      <c r="L3">
        <f t="shared" ref="L3:L8" si="6">IFERROR(VLOOKUP(E3,$A$78:$B$84,2,FALSE),"")</f>
        <v>66</v>
      </c>
      <c r="M3">
        <f t="shared" ref="M3:M8" si="7">IFERROR(VLOOKUP(E3,$A$90:$B$96,2,FALSE),"")</f>
        <v>33</v>
      </c>
    </row>
    <row r="4" spans="1:13" x14ac:dyDescent="0.25">
      <c r="E4" s="1" t="s">
        <v>32</v>
      </c>
      <c r="F4">
        <f t="shared" si="0"/>
        <v>44</v>
      </c>
      <c r="G4">
        <f>IFERROR(VLOOKUP($E4,$A$18:$B$24,2,FALSE),"")</f>
        <v>40</v>
      </c>
      <c r="H4">
        <f t="shared" si="2"/>
        <v>33</v>
      </c>
      <c r="I4">
        <f t="shared" si="3"/>
        <v>35</v>
      </c>
      <c r="J4">
        <f t="shared" si="4"/>
        <v>38</v>
      </c>
      <c r="K4">
        <f t="shared" si="5"/>
        <v>37</v>
      </c>
      <c r="L4">
        <f t="shared" si="6"/>
        <v>43</v>
      </c>
      <c r="M4">
        <f t="shared" si="7"/>
        <v>31</v>
      </c>
    </row>
    <row r="5" spans="1:13" x14ac:dyDescent="0.25">
      <c r="A5" s="108" t="s">
        <v>361</v>
      </c>
      <c r="B5" s="109" t="s">
        <v>365</v>
      </c>
      <c r="E5" t="s">
        <v>31</v>
      </c>
      <c r="F5">
        <f t="shared" si="0"/>
        <v>13</v>
      </c>
      <c r="G5">
        <f t="shared" si="1"/>
        <v>47</v>
      </c>
      <c r="H5">
        <f t="shared" si="2"/>
        <v>53</v>
      </c>
      <c r="I5">
        <f t="shared" si="3"/>
        <v>14</v>
      </c>
      <c r="J5">
        <f t="shared" si="4"/>
        <v>21</v>
      </c>
      <c r="K5">
        <f t="shared" si="5"/>
        <v>26</v>
      </c>
      <c r="L5">
        <f t="shared" si="6"/>
        <v>28</v>
      </c>
      <c r="M5">
        <f t="shared" si="7"/>
        <v>48</v>
      </c>
    </row>
    <row r="6" spans="1:13" x14ac:dyDescent="0.25">
      <c r="A6" s="110" t="s">
        <v>33</v>
      </c>
      <c r="B6" s="130">
        <v>119</v>
      </c>
      <c r="E6" t="s">
        <v>30</v>
      </c>
      <c r="F6" t="str">
        <f t="shared" si="0"/>
        <v/>
      </c>
      <c r="G6">
        <f t="shared" si="1"/>
        <v>31</v>
      </c>
      <c r="H6">
        <f t="shared" si="2"/>
        <v>43</v>
      </c>
      <c r="I6">
        <f t="shared" si="3"/>
        <v>4</v>
      </c>
      <c r="J6">
        <f t="shared" si="4"/>
        <v>13</v>
      </c>
      <c r="K6">
        <f t="shared" si="5"/>
        <v>18</v>
      </c>
      <c r="L6">
        <f t="shared" si="6"/>
        <v>17</v>
      </c>
      <c r="M6">
        <f t="shared" si="7"/>
        <v>34</v>
      </c>
    </row>
    <row r="7" spans="1:13" x14ac:dyDescent="0.25">
      <c r="A7" s="111" t="s">
        <v>31</v>
      </c>
      <c r="B7" s="131">
        <v>13</v>
      </c>
      <c r="E7" t="s">
        <v>29</v>
      </c>
      <c r="F7">
        <f t="shared" si="0"/>
        <v>1</v>
      </c>
      <c r="G7">
        <f t="shared" si="1"/>
        <v>3</v>
      </c>
      <c r="H7">
        <f t="shared" si="2"/>
        <v>22</v>
      </c>
      <c r="I7">
        <f t="shared" si="3"/>
        <v>2</v>
      </c>
      <c r="J7">
        <f t="shared" si="4"/>
        <v>9</v>
      </c>
      <c r="K7">
        <f t="shared" si="5"/>
        <v>22</v>
      </c>
      <c r="L7">
        <f t="shared" si="6"/>
        <v>20</v>
      </c>
      <c r="M7">
        <f t="shared" si="7"/>
        <v>26</v>
      </c>
    </row>
    <row r="8" spans="1:13" x14ac:dyDescent="0.25">
      <c r="A8" s="111" t="s">
        <v>34</v>
      </c>
      <c r="B8" s="131">
        <v>2</v>
      </c>
      <c r="E8" t="s">
        <v>34</v>
      </c>
      <c r="F8">
        <f t="shared" si="0"/>
        <v>2</v>
      </c>
      <c r="G8">
        <f t="shared" si="1"/>
        <v>4</v>
      </c>
      <c r="H8">
        <f t="shared" si="2"/>
        <v>4</v>
      </c>
      <c r="I8">
        <f t="shared" si="3"/>
        <v>6</v>
      </c>
      <c r="J8">
        <f t="shared" si="4"/>
        <v>3</v>
      </c>
      <c r="K8">
        <f t="shared" si="5"/>
        <v>4</v>
      </c>
      <c r="L8">
        <f t="shared" si="6"/>
        <v>5</v>
      </c>
      <c r="M8">
        <f t="shared" si="7"/>
        <v>7</v>
      </c>
    </row>
    <row r="9" spans="1:13" x14ac:dyDescent="0.25">
      <c r="A9" s="111" t="s">
        <v>29</v>
      </c>
      <c r="B9" s="131">
        <v>1</v>
      </c>
    </row>
    <row r="10" spans="1:13" x14ac:dyDescent="0.25">
      <c r="A10" s="111" t="s">
        <v>32</v>
      </c>
      <c r="B10" s="131">
        <v>44</v>
      </c>
    </row>
    <row r="11" spans="1:13" x14ac:dyDescent="0.25">
      <c r="A11" s="112" t="s">
        <v>363</v>
      </c>
      <c r="B11" s="132">
        <v>179</v>
      </c>
      <c r="E11">
        <f>COUNTIF(F11:T11,"&gt;=0")</f>
        <v>8</v>
      </c>
      <c r="F11">
        <f>SUM(F3:F8)</f>
        <v>179</v>
      </c>
      <c r="G11">
        <f t="shared" ref="G11:M11" si="8">SUM(G3:G8)</f>
        <v>179</v>
      </c>
      <c r="H11">
        <f t="shared" si="8"/>
        <v>179</v>
      </c>
      <c r="I11">
        <f t="shared" si="8"/>
        <v>179</v>
      </c>
      <c r="J11">
        <f t="shared" si="8"/>
        <v>179</v>
      </c>
      <c r="K11">
        <f t="shared" si="8"/>
        <v>179</v>
      </c>
      <c r="L11">
        <f t="shared" si="8"/>
        <v>179</v>
      </c>
      <c r="M11">
        <f t="shared" si="8"/>
        <v>179</v>
      </c>
    </row>
    <row r="17" spans="1:2" x14ac:dyDescent="0.25">
      <c r="A17" s="108" t="s">
        <v>361</v>
      </c>
      <c r="B17" s="109" t="s">
        <v>366</v>
      </c>
    </row>
    <row r="18" spans="1:2" x14ac:dyDescent="0.25">
      <c r="A18" s="110" t="s">
        <v>33</v>
      </c>
      <c r="B18" s="130">
        <v>54</v>
      </c>
    </row>
    <row r="19" spans="1:2" x14ac:dyDescent="0.25">
      <c r="A19" s="111" t="s">
        <v>31</v>
      </c>
      <c r="B19" s="131">
        <v>47</v>
      </c>
    </row>
    <row r="20" spans="1:2" x14ac:dyDescent="0.25">
      <c r="A20" s="111" t="s">
        <v>34</v>
      </c>
      <c r="B20" s="131">
        <v>4</v>
      </c>
    </row>
    <row r="21" spans="1:2" x14ac:dyDescent="0.25">
      <c r="A21" s="111" t="s">
        <v>29</v>
      </c>
      <c r="B21" s="131">
        <v>3</v>
      </c>
    </row>
    <row r="22" spans="1:2" x14ac:dyDescent="0.25">
      <c r="A22" s="111" t="s">
        <v>30</v>
      </c>
      <c r="B22" s="131">
        <v>31</v>
      </c>
    </row>
    <row r="23" spans="1:2" x14ac:dyDescent="0.25">
      <c r="A23" s="111" t="s">
        <v>32</v>
      </c>
      <c r="B23" s="131">
        <v>40</v>
      </c>
    </row>
    <row r="24" spans="1:2" x14ac:dyDescent="0.25">
      <c r="A24" s="112" t="s">
        <v>363</v>
      </c>
      <c r="B24" s="132">
        <v>179</v>
      </c>
    </row>
    <row r="29" spans="1:2" x14ac:dyDescent="0.25">
      <c r="A29" s="108" t="s">
        <v>361</v>
      </c>
      <c r="B29" s="109" t="s">
        <v>367</v>
      </c>
    </row>
    <row r="30" spans="1:2" x14ac:dyDescent="0.25">
      <c r="A30" s="110" t="s">
        <v>33</v>
      </c>
      <c r="B30" s="130">
        <v>24</v>
      </c>
    </row>
    <row r="31" spans="1:2" x14ac:dyDescent="0.25">
      <c r="A31" s="111" t="s">
        <v>31</v>
      </c>
      <c r="B31" s="131">
        <v>53</v>
      </c>
    </row>
    <row r="32" spans="1:2" x14ac:dyDescent="0.25">
      <c r="A32" s="111" t="s">
        <v>34</v>
      </c>
      <c r="B32" s="131">
        <v>4</v>
      </c>
    </row>
    <row r="33" spans="1:2" x14ac:dyDescent="0.25">
      <c r="A33" s="111" t="s">
        <v>29</v>
      </c>
      <c r="B33" s="131">
        <v>22</v>
      </c>
    </row>
    <row r="34" spans="1:2" x14ac:dyDescent="0.25">
      <c r="A34" s="111" t="s">
        <v>30</v>
      </c>
      <c r="B34" s="131">
        <v>43</v>
      </c>
    </row>
    <row r="35" spans="1:2" x14ac:dyDescent="0.25">
      <c r="A35" s="111" t="s">
        <v>32</v>
      </c>
      <c r="B35" s="131">
        <v>33</v>
      </c>
    </row>
    <row r="36" spans="1:2" x14ac:dyDescent="0.25">
      <c r="A36" s="112" t="s">
        <v>363</v>
      </c>
      <c r="B36" s="132">
        <v>179</v>
      </c>
    </row>
    <row r="41" spans="1:2" x14ac:dyDescent="0.25">
      <c r="A41" s="108" t="s">
        <v>361</v>
      </c>
      <c r="B41" s="109" t="s">
        <v>388</v>
      </c>
    </row>
    <row r="42" spans="1:2" x14ac:dyDescent="0.25">
      <c r="A42" s="110" t="s">
        <v>33</v>
      </c>
      <c r="B42" s="130">
        <v>118</v>
      </c>
    </row>
    <row r="43" spans="1:2" x14ac:dyDescent="0.25">
      <c r="A43" s="111" t="s">
        <v>31</v>
      </c>
      <c r="B43" s="131">
        <v>14</v>
      </c>
    </row>
    <row r="44" spans="1:2" x14ac:dyDescent="0.25">
      <c r="A44" s="111" t="s">
        <v>34</v>
      </c>
      <c r="B44" s="131">
        <v>6</v>
      </c>
    </row>
    <row r="45" spans="1:2" x14ac:dyDescent="0.25">
      <c r="A45" s="111" t="s">
        <v>29</v>
      </c>
      <c r="B45" s="131">
        <v>2</v>
      </c>
    </row>
    <row r="46" spans="1:2" x14ac:dyDescent="0.25">
      <c r="A46" s="111" t="s">
        <v>32</v>
      </c>
      <c r="B46" s="131">
        <v>35</v>
      </c>
    </row>
    <row r="47" spans="1:2" x14ac:dyDescent="0.25">
      <c r="A47" s="111" t="s">
        <v>30</v>
      </c>
      <c r="B47" s="131">
        <v>4</v>
      </c>
    </row>
    <row r="48" spans="1:2" x14ac:dyDescent="0.25">
      <c r="A48" s="112" t="s">
        <v>363</v>
      </c>
      <c r="B48" s="132">
        <v>179</v>
      </c>
    </row>
    <row r="53" spans="1:2" x14ac:dyDescent="0.25">
      <c r="A53" s="108" t="s">
        <v>361</v>
      </c>
      <c r="B53" s="109" t="s">
        <v>390</v>
      </c>
    </row>
    <row r="54" spans="1:2" x14ac:dyDescent="0.25">
      <c r="A54" s="110" t="s">
        <v>33</v>
      </c>
      <c r="B54" s="130">
        <v>95</v>
      </c>
    </row>
    <row r="55" spans="1:2" x14ac:dyDescent="0.25">
      <c r="A55" s="111" t="s">
        <v>31</v>
      </c>
      <c r="B55" s="131">
        <v>21</v>
      </c>
    </row>
    <row r="56" spans="1:2" x14ac:dyDescent="0.25">
      <c r="A56" s="111" t="s">
        <v>34</v>
      </c>
      <c r="B56" s="131">
        <v>3</v>
      </c>
    </row>
    <row r="57" spans="1:2" x14ac:dyDescent="0.25">
      <c r="A57" s="111" t="s">
        <v>29</v>
      </c>
      <c r="B57" s="131">
        <v>9</v>
      </c>
    </row>
    <row r="58" spans="1:2" x14ac:dyDescent="0.25">
      <c r="A58" s="111" t="s">
        <v>30</v>
      </c>
      <c r="B58" s="131">
        <v>13</v>
      </c>
    </row>
    <row r="59" spans="1:2" x14ac:dyDescent="0.25">
      <c r="A59" s="111" t="s">
        <v>32</v>
      </c>
      <c r="B59" s="131">
        <v>38</v>
      </c>
    </row>
    <row r="60" spans="1:2" x14ac:dyDescent="0.25">
      <c r="A60" s="112" t="s">
        <v>363</v>
      </c>
      <c r="B60" s="132">
        <v>179</v>
      </c>
    </row>
    <row r="65" spans="1:2" x14ac:dyDescent="0.25">
      <c r="A65" s="108" t="s">
        <v>361</v>
      </c>
      <c r="B65" s="109" t="s">
        <v>391</v>
      </c>
    </row>
    <row r="66" spans="1:2" x14ac:dyDescent="0.25">
      <c r="A66" s="110" t="s">
        <v>33</v>
      </c>
      <c r="B66" s="130">
        <v>72</v>
      </c>
    </row>
    <row r="67" spans="1:2" x14ac:dyDescent="0.25">
      <c r="A67" s="111" t="s">
        <v>31</v>
      </c>
      <c r="B67" s="131">
        <v>26</v>
      </c>
    </row>
    <row r="68" spans="1:2" x14ac:dyDescent="0.25">
      <c r="A68" s="111" t="s">
        <v>34</v>
      </c>
      <c r="B68" s="131">
        <v>4</v>
      </c>
    </row>
    <row r="69" spans="1:2" x14ac:dyDescent="0.25">
      <c r="A69" s="111" t="s">
        <v>29</v>
      </c>
      <c r="B69" s="131">
        <v>22</v>
      </c>
    </row>
    <row r="70" spans="1:2" x14ac:dyDescent="0.25">
      <c r="A70" s="111" t="s">
        <v>30</v>
      </c>
      <c r="B70" s="131">
        <v>18</v>
      </c>
    </row>
    <row r="71" spans="1:2" x14ac:dyDescent="0.25">
      <c r="A71" s="111" t="s">
        <v>32</v>
      </c>
      <c r="B71" s="131">
        <v>37</v>
      </c>
    </row>
    <row r="72" spans="1:2" x14ac:dyDescent="0.25">
      <c r="A72" s="112" t="s">
        <v>363</v>
      </c>
      <c r="B72" s="132">
        <v>179</v>
      </c>
    </row>
    <row r="77" spans="1:2" x14ac:dyDescent="0.25">
      <c r="A77" s="108" t="s">
        <v>361</v>
      </c>
      <c r="B77" s="109" t="s">
        <v>392</v>
      </c>
    </row>
    <row r="78" spans="1:2" x14ac:dyDescent="0.25">
      <c r="A78" s="110" t="s">
        <v>33</v>
      </c>
      <c r="B78" s="130">
        <v>66</v>
      </c>
    </row>
    <row r="79" spans="1:2" x14ac:dyDescent="0.25">
      <c r="A79" s="111" t="s">
        <v>31</v>
      </c>
      <c r="B79" s="131">
        <v>28</v>
      </c>
    </row>
    <row r="80" spans="1:2" x14ac:dyDescent="0.25">
      <c r="A80" s="111" t="s">
        <v>34</v>
      </c>
      <c r="B80" s="131">
        <v>5</v>
      </c>
    </row>
    <row r="81" spans="1:2" x14ac:dyDescent="0.25">
      <c r="A81" s="111" t="s">
        <v>29</v>
      </c>
      <c r="B81" s="131">
        <v>20</v>
      </c>
    </row>
    <row r="82" spans="1:2" x14ac:dyDescent="0.25">
      <c r="A82" s="111" t="s">
        <v>30</v>
      </c>
      <c r="B82" s="131">
        <v>17</v>
      </c>
    </row>
    <row r="83" spans="1:2" x14ac:dyDescent="0.25">
      <c r="A83" s="111" t="s">
        <v>32</v>
      </c>
      <c r="B83" s="131">
        <v>43</v>
      </c>
    </row>
    <row r="84" spans="1:2" x14ac:dyDescent="0.25">
      <c r="A84" s="112" t="s">
        <v>363</v>
      </c>
      <c r="B84" s="132">
        <v>179</v>
      </c>
    </row>
    <row r="89" spans="1:2" x14ac:dyDescent="0.25">
      <c r="A89" s="108" t="s">
        <v>361</v>
      </c>
      <c r="B89" s="109" t="s">
        <v>393</v>
      </c>
    </row>
    <row r="90" spans="1:2" x14ac:dyDescent="0.25">
      <c r="A90" s="110" t="s">
        <v>33</v>
      </c>
      <c r="B90" s="130">
        <v>33</v>
      </c>
    </row>
    <row r="91" spans="1:2" x14ac:dyDescent="0.25">
      <c r="A91" s="111" t="s">
        <v>31</v>
      </c>
      <c r="B91" s="131">
        <v>48</v>
      </c>
    </row>
    <row r="92" spans="1:2" x14ac:dyDescent="0.25">
      <c r="A92" s="111" t="s">
        <v>34</v>
      </c>
      <c r="B92" s="131">
        <v>7</v>
      </c>
    </row>
    <row r="93" spans="1:2" x14ac:dyDescent="0.25">
      <c r="A93" s="111" t="s">
        <v>29</v>
      </c>
      <c r="B93" s="131">
        <v>26</v>
      </c>
    </row>
    <row r="94" spans="1:2" x14ac:dyDescent="0.25">
      <c r="A94" s="111" t="s">
        <v>30</v>
      </c>
      <c r="B94" s="131">
        <v>34</v>
      </c>
    </row>
    <row r="95" spans="1:2" x14ac:dyDescent="0.25">
      <c r="A95" s="111" t="s">
        <v>32</v>
      </c>
      <c r="B95" s="131">
        <v>31</v>
      </c>
    </row>
    <row r="96" spans="1:2" x14ac:dyDescent="0.25">
      <c r="A96" s="112" t="s">
        <v>363</v>
      </c>
      <c r="B96" s="132">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B445-5B89-481E-827A-111F4241AD82}">
  <sheetPr codeName="Sheet8">
    <tabColor rgb="FFFFC000"/>
  </sheetPr>
  <dimension ref="A1:N108"/>
  <sheetViews>
    <sheetView zoomScale="98" zoomScaleNormal="98" workbookViewId="0">
      <selection activeCell="D10" sqref="D10"/>
    </sheetView>
  </sheetViews>
  <sheetFormatPr defaultRowHeight="15" x14ac:dyDescent="0.25"/>
  <cols>
    <col min="1" max="1" width="15.42578125" bestFit="1" customWidth="1"/>
    <col min="2" max="2" width="67" bestFit="1" customWidth="1"/>
    <col min="3" max="3" width="10.42578125" customWidth="1"/>
    <col min="4" max="4" width="15.42578125" bestFit="1" customWidth="1"/>
    <col min="5" max="15" width="13.85546875" customWidth="1"/>
  </cols>
  <sheetData>
    <row r="1" spans="1:14" ht="120" x14ac:dyDescent="0.25">
      <c r="F1" s="7" t="str">
        <f>B5</f>
        <v>Count of Decision Support System (DSS)</v>
      </c>
      <c r="G1" s="7" t="str">
        <f>B17</f>
        <v>Count of I only treat the parts of the field that need treatment</v>
      </c>
      <c r="H1" s="7" t="str">
        <f>B29</f>
        <v>Count of I treat according to my knowledge</v>
      </c>
      <c r="I1" s="7" t="str">
        <f>B41</f>
        <v>Count of professional recommendation</v>
      </c>
      <c r="J1" s="7" t="str">
        <f>B53</f>
        <v>Count of I adapt the timing of treatments</v>
      </c>
      <c r="K1" s="7" t="str">
        <f>B65</f>
        <v>Count of  treat all over</v>
      </c>
      <c r="L1" s="7" t="str">
        <f>B77</f>
        <v>Count of leave an untreated area in the vineyard so I can see the effect of the spray</v>
      </c>
      <c r="M1" s="7" t="str">
        <f>B89</f>
        <v>Count of I monitor to see the effect of the sprays</v>
      </c>
      <c r="N1" t="str">
        <f>B101</f>
        <v>Count of  not have the time nor the resources to monitor after treatment</v>
      </c>
    </row>
    <row r="2" spans="1:14" ht="84" customHeight="1" x14ac:dyDescent="0.25">
      <c r="D2" s="1" t="s">
        <v>518</v>
      </c>
      <c r="E2" t="s">
        <v>361</v>
      </c>
      <c r="F2" s="8" t="s">
        <v>507</v>
      </c>
      <c r="G2" s="8" t="s">
        <v>350</v>
      </c>
      <c r="H2" s="8" t="s">
        <v>351</v>
      </c>
      <c r="I2" s="28" t="s">
        <v>508</v>
      </c>
      <c r="J2" s="8" t="s">
        <v>353</v>
      </c>
      <c r="K2" s="8" t="s">
        <v>509</v>
      </c>
      <c r="L2" s="8" t="s">
        <v>525</v>
      </c>
      <c r="M2" s="7" t="s">
        <v>593</v>
      </c>
      <c r="N2" s="8" t="s">
        <v>69</v>
      </c>
    </row>
    <row r="3" spans="1:14" x14ac:dyDescent="0.25">
      <c r="E3" s="1" t="s">
        <v>33</v>
      </c>
      <c r="F3">
        <f t="shared" ref="F3:F8" si="0">IFERROR(VLOOKUP($E3,$A$6:$B$12,2,FALSE),"")</f>
        <v>49</v>
      </c>
      <c r="G3">
        <f t="shared" ref="G3:G8" si="1">IFERROR(VLOOKUP($E3,$A$18:$B$24,2,FALSE),"")</f>
        <v>51</v>
      </c>
      <c r="H3">
        <f t="shared" ref="H3:H8" si="2">IFERROR(VLOOKUP(E3,$A$30:$B$36,2,FALSE),"")</f>
        <v>95</v>
      </c>
      <c r="I3">
        <f t="shared" ref="I3:I8" si="3">IFERROR(VLOOKUP(E3,$A$42:$B$48,2,FALSE),"")</f>
        <v>73</v>
      </c>
      <c r="J3">
        <f t="shared" ref="J3:J8" si="4">IFERROR(VLOOKUP(E3,$A$54:$B$60,2,FALSE),"")</f>
        <v>112</v>
      </c>
      <c r="K3">
        <f t="shared" ref="K3:K8" si="5">IFERROR(VLOOKUP(E3,$A$66:$B$72,2,FALSE),"")</f>
        <v>19</v>
      </c>
      <c r="L3">
        <f t="shared" ref="L3:L8" si="6">IFERROR(VLOOKUP(E3,$A$78:$B$84,2,FALSE),"")</f>
        <v>25</v>
      </c>
      <c r="M3">
        <f t="shared" ref="M3:M8" si="7">IFERROR(VLOOKUP(E3,$A$90:$B$96,2,FALSE),"")</f>
        <v>97</v>
      </c>
      <c r="N3">
        <f t="shared" ref="N3:N8" si="8">IFERROR(VLOOKUP(E3,$A$102:$B$108,2,FALSE),"")</f>
        <v>5</v>
      </c>
    </row>
    <row r="4" spans="1:14" x14ac:dyDescent="0.25">
      <c r="E4" s="1" t="s">
        <v>32</v>
      </c>
      <c r="F4">
        <f t="shared" si="0"/>
        <v>30</v>
      </c>
      <c r="G4">
        <f t="shared" si="1"/>
        <v>21</v>
      </c>
      <c r="H4">
        <f t="shared" si="2"/>
        <v>46</v>
      </c>
      <c r="I4">
        <f t="shared" si="3"/>
        <v>30</v>
      </c>
      <c r="J4">
        <f t="shared" si="4"/>
        <v>29</v>
      </c>
      <c r="K4">
        <f t="shared" si="5"/>
        <v>20</v>
      </c>
      <c r="L4">
        <f t="shared" si="6"/>
        <v>11</v>
      </c>
      <c r="M4">
        <f t="shared" si="7"/>
        <v>44</v>
      </c>
      <c r="N4">
        <f t="shared" si="8"/>
        <v>13</v>
      </c>
    </row>
    <row r="5" spans="1:14" x14ac:dyDescent="0.25">
      <c r="A5" s="108" t="s">
        <v>361</v>
      </c>
      <c r="B5" s="109" t="s">
        <v>396</v>
      </c>
      <c r="E5" t="s">
        <v>31</v>
      </c>
      <c r="F5">
        <f t="shared" si="0"/>
        <v>26</v>
      </c>
      <c r="G5">
        <f t="shared" si="1"/>
        <v>27</v>
      </c>
      <c r="H5">
        <f t="shared" si="2"/>
        <v>23</v>
      </c>
      <c r="I5">
        <f t="shared" si="3"/>
        <v>22</v>
      </c>
      <c r="J5">
        <f t="shared" si="4"/>
        <v>9</v>
      </c>
      <c r="K5">
        <f t="shared" si="5"/>
        <v>23</v>
      </c>
      <c r="L5">
        <f t="shared" si="6"/>
        <v>17</v>
      </c>
      <c r="M5">
        <f t="shared" si="7"/>
        <v>15</v>
      </c>
      <c r="N5">
        <f t="shared" si="8"/>
        <v>24</v>
      </c>
    </row>
    <row r="6" spans="1:14" x14ac:dyDescent="0.25">
      <c r="A6" s="110" t="s">
        <v>33</v>
      </c>
      <c r="B6" s="130">
        <v>49</v>
      </c>
      <c r="E6" t="s">
        <v>30</v>
      </c>
      <c r="F6">
        <f t="shared" si="0"/>
        <v>21</v>
      </c>
      <c r="G6">
        <f t="shared" si="1"/>
        <v>15</v>
      </c>
      <c r="H6">
        <f t="shared" si="2"/>
        <v>4</v>
      </c>
      <c r="I6">
        <f t="shared" si="3"/>
        <v>9</v>
      </c>
      <c r="J6">
        <f t="shared" si="4"/>
        <v>2</v>
      </c>
      <c r="K6">
        <f t="shared" si="5"/>
        <v>41</v>
      </c>
      <c r="L6">
        <f t="shared" si="6"/>
        <v>16</v>
      </c>
      <c r="M6">
        <f t="shared" si="7"/>
        <v>8</v>
      </c>
      <c r="N6">
        <f t="shared" si="8"/>
        <v>24</v>
      </c>
    </row>
    <row r="7" spans="1:14" x14ac:dyDescent="0.25">
      <c r="A7" s="111" t="s">
        <v>31</v>
      </c>
      <c r="B7" s="131">
        <v>26</v>
      </c>
      <c r="E7" t="s">
        <v>29</v>
      </c>
      <c r="F7">
        <f t="shared" si="0"/>
        <v>46</v>
      </c>
      <c r="G7">
        <f t="shared" si="1"/>
        <v>33</v>
      </c>
      <c r="H7">
        <f t="shared" si="2"/>
        <v>8</v>
      </c>
      <c r="I7">
        <f t="shared" si="3"/>
        <v>14</v>
      </c>
      <c r="J7">
        <f t="shared" si="4"/>
        <v>1</v>
      </c>
      <c r="K7">
        <f t="shared" si="5"/>
        <v>73</v>
      </c>
      <c r="L7">
        <f t="shared" si="6"/>
        <v>107</v>
      </c>
      <c r="M7">
        <f t="shared" si="7"/>
        <v>11</v>
      </c>
      <c r="N7">
        <f t="shared" si="8"/>
        <v>109</v>
      </c>
    </row>
    <row r="8" spans="1:14" x14ac:dyDescent="0.25">
      <c r="A8" s="111" t="s">
        <v>34</v>
      </c>
      <c r="B8" s="131">
        <v>7</v>
      </c>
      <c r="E8" t="s">
        <v>34</v>
      </c>
      <c r="F8">
        <f t="shared" si="0"/>
        <v>7</v>
      </c>
      <c r="G8">
        <f t="shared" si="1"/>
        <v>4</v>
      </c>
      <c r="H8">
        <f t="shared" si="2"/>
        <v>3</v>
      </c>
      <c r="I8">
        <f t="shared" si="3"/>
        <v>3</v>
      </c>
      <c r="J8">
        <f t="shared" si="4"/>
        <v>3</v>
      </c>
      <c r="K8">
        <f t="shared" si="5"/>
        <v>3</v>
      </c>
      <c r="L8">
        <f t="shared" si="6"/>
        <v>3</v>
      </c>
      <c r="M8">
        <f t="shared" si="7"/>
        <v>4</v>
      </c>
      <c r="N8">
        <f t="shared" si="8"/>
        <v>4</v>
      </c>
    </row>
    <row r="9" spans="1:14" x14ac:dyDescent="0.25">
      <c r="A9" s="111" t="s">
        <v>29</v>
      </c>
      <c r="B9" s="131">
        <v>46</v>
      </c>
    </row>
    <row r="10" spans="1:14" x14ac:dyDescent="0.25">
      <c r="A10" s="111" t="s">
        <v>30</v>
      </c>
      <c r="B10" s="131">
        <v>21</v>
      </c>
    </row>
    <row r="11" spans="1:14" x14ac:dyDescent="0.25">
      <c r="A11" s="111" t="s">
        <v>32</v>
      </c>
      <c r="B11" s="131">
        <v>30</v>
      </c>
      <c r="E11">
        <f>COUNTIF(F11:T11,"&gt;=0")</f>
        <v>9</v>
      </c>
      <c r="F11">
        <f>SUM(F3:F8)</f>
        <v>179</v>
      </c>
      <c r="G11">
        <f t="shared" ref="G11:N11" si="9">SUM(G3:G8)</f>
        <v>151</v>
      </c>
      <c r="H11">
        <f t="shared" si="9"/>
        <v>179</v>
      </c>
      <c r="I11">
        <f t="shared" si="9"/>
        <v>151</v>
      </c>
      <c r="J11">
        <f t="shared" si="9"/>
        <v>156</v>
      </c>
      <c r="K11">
        <f t="shared" si="9"/>
        <v>179</v>
      </c>
      <c r="L11">
        <f t="shared" si="9"/>
        <v>179</v>
      </c>
      <c r="M11">
        <f t="shared" si="9"/>
        <v>179</v>
      </c>
      <c r="N11">
        <f t="shared" si="9"/>
        <v>179</v>
      </c>
    </row>
    <row r="12" spans="1:14" x14ac:dyDescent="0.25">
      <c r="A12" s="112" t="s">
        <v>363</v>
      </c>
      <c r="B12" s="132">
        <v>179</v>
      </c>
    </row>
    <row r="17" spans="1:6" x14ac:dyDescent="0.25">
      <c r="A17" s="108" t="s">
        <v>361</v>
      </c>
      <c r="B17" s="109" t="s">
        <v>397</v>
      </c>
      <c r="E17" t="s">
        <v>361</v>
      </c>
      <c r="F17" t="s">
        <v>397</v>
      </c>
    </row>
    <row r="18" spans="1:6" x14ac:dyDescent="0.25">
      <c r="A18" s="110" t="s">
        <v>33</v>
      </c>
      <c r="B18" s="130">
        <v>51</v>
      </c>
      <c r="E18" t="s">
        <v>157</v>
      </c>
      <c r="F18">
        <v>12</v>
      </c>
    </row>
    <row r="19" spans="1:6" x14ac:dyDescent="0.25">
      <c r="A19" s="111" t="s">
        <v>31</v>
      </c>
      <c r="B19" s="131">
        <v>27</v>
      </c>
      <c r="E19" t="s">
        <v>31</v>
      </c>
      <c r="F19">
        <v>7</v>
      </c>
    </row>
    <row r="20" spans="1:6" x14ac:dyDescent="0.25">
      <c r="A20" s="111" t="s">
        <v>34</v>
      </c>
      <c r="B20" s="131">
        <v>4</v>
      </c>
      <c r="E20" t="s">
        <v>34</v>
      </c>
      <c r="F20">
        <v>1</v>
      </c>
    </row>
    <row r="21" spans="1:6" x14ac:dyDescent="0.25">
      <c r="A21" s="111" t="s">
        <v>29</v>
      </c>
      <c r="B21" s="131">
        <v>33</v>
      </c>
      <c r="E21" t="s">
        <v>29</v>
      </c>
      <c r="F21">
        <v>5</v>
      </c>
    </row>
    <row r="22" spans="1:6" x14ac:dyDescent="0.25">
      <c r="A22" s="111" t="s">
        <v>30</v>
      </c>
      <c r="B22" s="131">
        <v>15</v>
      </c>
      <c r="E22" t="s">
        <v>30</v>
      </c>
      <c r="F22">
        <v>3</v>
      </c>
    </row>
    <row r="23" spans="1:6" x14ac:dyDescent="0.25">
      <c r="A23" s="111" t="s">
        <v>32</v>
      </c>
      <c r="B23" s="131">
        <v>21</v>
      </c>
      <c r="E23" t="s">
        <v>32</v>
      </c>
      <c r="F23">
        <v>7</v>
      </c>
    </row>
    <row r="24" spans="1:6" x14ac:dyDescent="0.25">
      <c r="A24" s="111" t="s">
        <v>362</v>
      </c>
      <c r="B24" s="131"/>
      <c r="E24" t="s">
        <v>363</v>
      </c>
      <c r="F24">
        <v>35</v>
      </c>
    </row>
    <row r="25" spans="1:6" x14ac:dyDescent="0.25">
      <c r="A25" s="112" t="s">
        <v>363</v>
      </c>
      <c r="B25" s="132">
        <v>151</v>
      </c>
    </row>
    <row r="29" spans="1:6" x14ac:dyDescent="0.25">
      <c r="A29" s="108" t="s">
        <v>361</v>
      </c>
      <c r="B29" s="109" t="s">
        <v>398</v>
      </c>
      <c r="E29" t="s">
        <v>361</v>
      </c>
      <c r="F29" t="s">
        <v>398</v>
      </c>
    </row>
    <row r="30" spans="1:6" x14ac:dyDescent="0.25">
      <c r="A30" s="110" t="s">
        <v>33</v>
      </c>
      <c r="B30" s="130">
        <v>95</v>
      </c>
      <c r="E30" t="s">
        <v>157</v>
      </c>
      <c r="F30">
        <v>22</v>
      </c>
    </row>
    <row r="31" spans="1:6" x14ac:dyDescent="0.25">
      <c r="A31" s="111" t="s">
        <v>31</v>
      </c>
      <c r="B31" s="131">
        <v>23</v>
      </c>
      <c r="E31" t="s">
        <v>31</v>
      </c>
      <c r="F31">
        <v>6</v>
      </c>
    </row>
    <row r="32" spans="1:6" x14ac:dyDescent="0.25">
      <c r="A32" s="111" t="s">
        <v>34</v>
      </c>
      <c r="B32" s="131">
        <v>3</v>
      </c>
      <c r="E32" t="s">
        <v>30</v>
      </c>
      <c r="F32">
        <v>2</v>
      </c>
    </row>
    <row r="33" spans="1:6" x14ac:dyDescent="0.25">
      <c r="A33" s="111" t="s">
        <v>29</v>
      </c>
      <c r="B33" s="131">
        <v>8</v>
      </c>
      <c r="E33" t="s">
        <v>32</v>
      </c>
      <c r="F33">
        <v>5</v>
      </c>
    </row>
    <row r="34" spans="1:6" x14ac:dyDescent="0.25">
      <c r="A34" s="111" t="s">
        <v>30</v>
      </c>
      <c r="B34" s="131">
        <v>4</v>
      </c>
      <c r="E34" t="s">
        <v>363</v>
      </c>
      <c r="F34">
        <v>35</v>
      </c>
    </row>
    <row r="35" spans="1:6" x14ac:dyDescent="0.25">
      <c r="A35" s="111" t="s">
        <v>32</v>
      </c>
      <c r="B35" s="131">
        <v>46</v>
      </c>
    </row>
    <row r="36" spans="1:6" x14ac:dyDescent="0.25">
      <c r="A36" s="112" t="s">
        <v>363</v>
      </c>
      <c r="B36" s="132">
        <v>179</v>
      </c>
    </row>
    <row r="41" spans="1:6" x14ac:dyDescent="0.25">
      <c r="A41" s="108" t="s">
        <v>361</v>
      </c>
      <c r="B41" s="109" t="s">
        <v>399</v>
      </c>
      <c r="E41" t="s">
        <v>361</v>
      </c>
      <c r="F41" t="s">
        <v>399</v>
      </c>
    </row>
    <row r="42" spans="1:6" x14ac:dyDescent="0.25">
      <c r="A42" s="110" t="s">
        <v>33</v>
      </c>
      <c r="B42" s="130">
        <v>73</v>
      </c>
      <c r="E42" t="s">
        <v>157</v>
      </c>
      <c r="F42">
        <v>11</v>
      </c>
    </row>
    <row r="43" spans="1:6" x14ac:dyDescent="0.25">
      <c r="A43" s="111" t="s">
        <v>31</v>
      </c>
      <c r="B43" s="131">
        <v>22</v>
      </c>
      <c r="E43" t="s">
        <v>31</v>
      </c>
      <c r="F43">
        <v>7</v>
      </c>
    </row>
    <row r="44" spans="1:6" x14ac:dyDescent="0.25">
      <c r="A44" s="111" t="s">
        <v>34</v>
      </c>
      <c r="B44" s="131">
        <v>3</v>
      </c>
      <c r="E44" t="s">
        <v>29</v>
      </c>
      <c r="F44">
        <v>4</v>
      </c>
    </row>
    <row r="45" spans="1:6" x14ac:dyDescent="0.25">
      <c r="A45" s="111" t="s">
        <v>29</v>
      </c>
      <c r="B45" s="131">
        <v>14</v>
      </c>
      <c r="E45" t="s">
        <v>30</v>
      </c>
      <c r="F45">
        <v>6</v>
      </c>
    </row>
    <row r="46" spans="1:6" x14ac:dyDescent="0.25">
      <c r="A46" s="111" t="s">
        <v>30</v>
      </c>
      <c r="B46" s="131">
        <v>9</v>
      </c>
      <c r="E46" t="s">
        <v>32</v>
      </c>
      <c r="F46">
        <v>7</v>
      </c>
    </row>
    <row r="47" spans="1:6" x14ac:dyDescent="0.25">
      <c r="A47" s="111" t="s">
        <v>32</v>
      </c>
      <c r="B47" s="131">
        <v>30</v>
      </c>
      <c r="E47" t="s">
        <v>363</v>
      </c>
      <c r="F47">
        <v>35</v>
      </c>
    </row>
    <row r="48" spans="1:6" x14ac:dyDescent="0.25">
      <c r="A48" s="111" t="s">
        <v>362</v>
      </c>
      <c r="B48" s="131"/>
    </row>
    <row r="49" spans="1:6" x14ac:dyDescent="0.25">
      <c r="A49" s="112" t="s">
        <v>363</v>
      </c>
      <c r="B49" s="132">
        <v>151</v>
      </c>
    </row>
    <row r="53" spans="1:6" x14ac:dyDescent="0.25">
      <c r="A53" s="108" t="s">
        <v>361</v>
      </c>
      <c r="B53" s="109" t="s">
        <v>400</v>
      </c>
      <c r="E53" t="s">
        <v>361</v>
      </c>
      <c r="F53" t="s">
        <v>400</v>
      </c>
    </row>
    <row r="54" spans="1:6" x14ac:dyDescent="0.25">
      <c r="A54" s="110" t="s">
        <v>33</v>
      </c>
      <c r="B54" s="130">
        <v>112</v>
      </c>
      <c r="E54" t="s">
        <v>157</v>
      </c>
      <c r="F54">
        <v>28</v>
      </c>
    </row>
    <row r="55" spans="1:6" x14ac:dyDescent="0.25">
      <c r="A55" s="111" t="s">
        <v>31</v>
      </c>
      <c r="B55" s="131">
        <v>9</v>
      </c>
      <c r="E55" t="s">
        <v>31</v>
      </c>
      <c r="F55">
        <v>2</v>
      </c>
    </row>
    <row r="56" spans="1:6" x14ac:dyDescent="0.25">
      <c r="A56" s="111" t="s">
        <v>34</v>
      </c>
      <c r="B56" s="131">
        <v>3</v>
      </c>
      <c r="E56" t="s">
        <v>32</v>
      </c>
      <c r="F56">
        <v>5</v>
      </c>
    </row>
    <row r="57" spans="1:6" x14ac:dyDescent="0.25">
      <c r="A57" s="111" t="s">
        <v>29</v>
      </c>
      <c r="B57" s="131">
        <v>1</v>
      </c>
      <c r="E57" t="s">
        <v>363</v>
      </c>
      <c r="F57">
        <v>35</v>
      </c>
    </row>
    <row r="58" spans="1:6" x14ac:dyDescent="0.25">
      <c r="A58" s="111" t="s">
        <v>30</v>
      </c>
      <c r="B58" s="131">
        <v>2</v>
      </c>
    </row>
    <row r="59" spans="1:6" x14ac:dyDescent="0.25">
      <c r="A59" s="111" t="s">
        <v>32</v>
      </c>
      <c r="B59" s="131">
        <v>29</v>
      </c>
    </row>
    <row r="60" spans="1:6" x14ac:dyDescent="0.25">
      <c r="A60" s="111" t="s">
        <v>362</v>
      </c>
      <c r="B60" s="131"/>
    </row>
    <row r="61" spans="1:6" x14ac:dyDescent="0.25">
      <c r="A61" s="112" t="s">
        <v>363</v>
      </c>
      <c r="B61" s="132">
        <v>156</v>
      </c>
    </row>
    <row r="65" spans="1:6" x14ac:dyDescent="0.25">
      <c r="A65" s="108" t="s">
        <v>361</v>
      </c>
      <c r="B65" s="109" t="s">
        <v>401</v>
      </c>
      <c r="E65" t="s">
        <v>361</v>
      </c>
      <c r="F65" t="s">
        <v>401</v>
      </c>
    </row>
    <row r="66" spans="1:6" x14ac:dyDescent="0.25">
      <c r="A66" s="110" t="s">
        <v>33</v>
      </c>
      <c r="B66" s="130">
        <v>19</v>
      </c>
      <c r="E66" t="s">
        <v>157</v>
      </c>
      <c r="F66">
        <v>4</v>
      </c>
    </row>
    <row r="67" spans="1:6" x14ac:dyDescent="0.25">
      <c r="A67" s="111" t="s">
        <v>31</v>
      </c>
      <c r="B67" s="131">
        <v>23</v>
      </c>
      <c r="E67" t="s">
        <v>31</v>
      </c>
      <c r="F67">
        <v>6</v>
      </c>
    </row>
    <row r="68" spans="1:6" x14ac:dyDescent="0.25">
      <c r="A68" s="111" t="s">
        <v>34</v>
      </c>
      <c r="B68" s="131">
        <v>3</v>
      </c>
      <c r="E68" t="s">
        <v>29</v>
      </c>
      <c r="F68">
        <v>14</v>
      </c>
    </row>
    <row r="69" spans="1:6" x14ac:dyDescent="0.25">
      <c r="A69" s="111" t="s">
        <v>29</v>
      </c>
      <c r="B69" s="131">
        <v>73</v>
      </c>
      <c r="E69" t="s">
        <v>30</v>
      </c>
      <c r="F69">
        <v>9</v>
      </c>
    </row>
    <row r="70" spans="1:6" x14ac:dyDescent="0.25">
      <c r="A70" s="111" t="s">
        <v>30</v>
      </c>
      <c r="B70" s="131">
        <v>41</v>
      </c>
      <c r="E70" t="s">
        <v>32</v>
      </c>
      <c r="F70">
        <v>2</v>
      </c>
    </row>
    <row r="71" spans="1:6" x14ac:dyDescent="0.25">
      <c r="A71" s="111" t="s">
        <v>32</v>
      </c>
      <c r="B71" s="131">
        <v>20</v>
      </c>
      <c r="E71" t="s">
        <v>363</v>
      </c>
      <c r="F71">
        <v>35</v>
      </c>
    </row>
    <row r="72" spans="1:6" x14ac:dyDescent="0.25">
      <c r="A72" s="112" t="s">
        <v>363</v>
      </c>
      <c r="B72" s="132">
        <v>179</v>
      </c>
    </row>
    <row r="77" spans="1:6" x14ac:dyDescent="0.25">
      <c r="A77" s="108" t="s">
        <v>361</v>
      </c>
      <c r="B77" s="109" t="s">
        <v>402</v>
      </c>
      <c r="E77" t="s">
        <v>361</v>
      </c>
      <c r="F77" t="s">
        <v>402</v>
      </c>
    </row>
    <row r="78" spans="1:6" x14ac:dyDescent="0.25">
      <c r="A78" s="110" t="s">
        <v>33</v>
      </c>
      <c r="B78" s="130">
        <v>25</v>
      </c>
      <c r="E78" t="s">
        <v>157</v>
      </c>
      <c r="F78">
        <v>14</v>
      </c>
    </row>
    <row r="79" spans="1:6" x14ac:dyDescent="0.25">
      <c r="A79" s="111" t="s">
        <v>31</v>
      </c>
      <c r="B79" s="131">
        <v>17</v>
      </c>
      <c r="E79" t="s">
        <v>31</v>
      </c>
      <c r="F79">
        <v>6</v>
      </c>
    </row>
    <row r="80" spans="1:6" x14ac:dyDescent="0.25">
      <c r="A80" s="111" t="s">
        <v>34</v>
      </c>
      <c r="B80" s="131">
        <v>3</v>
      </c>
      <c r="E80" t="s">
        <v>29</v>
      </c>
      <c r="F80">
        <v>7</v>
      </c>
    </row>
    <row r="81" spans="1:6" x14ac:dyDescent="0.25">
      <c r="A81" s="111" t="s">
        <v>29</v>
      </c>
      <c r="B81" s="131">
        <v>107</v>
      </c>
      <c r="E81" t="s">
        <v>30</v>
      </c>
      <c r="F81">
        <v>5</v>
      </c>
    </row>
    <row r="82" spans="1:6" x14ac:dyDescent="0.25">
      <c r="A82" s="111" t="s">
        <v>30</v>
      </c>
      <c r="B82" s="131">
        <v>16</v>
      </c>
      <c r="E82" t="s">
        <v>32</v>
      </c>
      <c r="F82">
        <v>3</v>
      </c>
    </row>
    <row r="83" spans="1:6" x14ac:dyDescent="0.25">
      <c r="A83" s="111" t="s">
        <v>32</v>
      </c>
      <c r="B83" s="131">
        <v>11</v>
      </c>
      <c r="E83" t="s">
        <v>363</v>
      </c>
      <c r="F83">
        <v>35</v>
      </c>
    </row>
    <row r="84" spans="1:6" x14ac:dyDescent="0.25">
      <c r="A84" s="112" t="s">
        <v>363</v>
      </c>
      <c r="B84" s="132">
        <v>179</v>
      </c>
    </row>
    <row r="89" spans="1:6" x14ac:dyDescent="0.25">
      <c r="A89" s="108" t="s">
        <v>361</v>
      </c>
      <c r="B89" s="109" t="s">
        <v>594</v>
      </c>
      <c r="E89" t="s">
        <v>361</v>
      </c>
      <c r="F89" t="s">
        <v>403</v>
      </c>
    </row>
    <row r="90" spans="1:6" x14ac:dyDescent="0.25">
      <c r="A90" s="110" t="s">
        <v>33</v>
      </c>
      <c r="B90" s="130">
        <v>97</v>
      </c>
      <c r="E90" t="s">
        <v>157</v>
      </c>
      <c r="F90">
        <v>22</v>
      </c>
    </row>
    <row r="91" spans="1:6" x14ac:dyDescent="0.25">
      <c r="A91" s="111" t="s">
        <v>31</v>
      </c>
      <c r="B91" s="131">
        <v>15</v>
      </c>
      <c r="E91" t="s">
        <v>31</v>
      </c>
      <c r="F91">
        <v>2</v>
      </c>
    </row>
    <row r="92" spans="1:6" x14ac:dyDescent="0.25">
      <c r="A92" s="111" t="s">
        <v>34</v>
      </c>
      <c r="B92" s="131">
        <v>4</v>
      </c>
      <c r="E92" t="s">
        <v>30</v>
      </c>
      <c r="F92">
        <v>3</v>
      </c>
    </row>
    <row r="93" spans="1:6" x14ac:dyDescent="0.25">
      <c r="A93" s="111" t="s">
        <v>29</v>
      </c>
      <c r="B93" s="131">
        <v>11</v>
      </c>
      <c r="E93" t="s">
        <v>32</v>
      </c>
      <c r="F93">
        <v>8</v>
      </c>
    </row>
    <row r="94" spans="1:6" x14ac:dyDescent="0.25">
      <c r="A94" s="111" t="s">
        <v>30</v>
      </c>
      <c r="B94" s="131">
        <v>8</v>
      </c>
      <c r="E94" t="s">
        <v>363</v>
      </c>
      <c r="F94">
        <v>35</v>
      </c>
    </row>
    <row r="95" spans="1:6" x14ac:dyDescent="0.25">
      <c r="A95" s="111" t="s">
        <v>32</v>
      </c>
      <c r="B95" s="131">
        <v>44</v>
      </c>
    </row>
    <row r="96" spans="1:6" x14ac:dyDescent="0.25">
      <c r="A96" s="112" t="s">
        <v>363</v>
      </c>
      <c r="B96" s="132">
        <v>179</v>
      </c>
    </row>
    <row r="101" spans="1:6" x14ac:dyDescent="0.25">
      <c r="A101" s="108" t="s">
        <v>361</v>
      </c>
      <c r="B101" s="109" t="s">
        <v>404</v>
      </c>
      <c r="E101" t="s">
        <v>361</v>
      </c>
      <c r="F101" t="s">
        <v>404</v>
      </c>
    </row>
    <row r="102" spans="1:6" x14ac:dyDescent="0.25">
      <c r="A102" s="110" t="s">
        <v>33</v>
      </c>
      <c r="B102" s="130">
        <v>5</v>
      </c>
      <c r="E102" t="s">
        <v>31</v>
      </c>
      <c r="F102">
        <v>4</v>
      </c>
    </row>
    <row r="103" spans="1:6" x14ac:dyDescent="0.25">
      <c r="A103" s="111" t="s">
        <v>31</v>
      </c>
      <c r="B103" s="131">
        <v>24</v>
      </c>
      <c r="E103" t="s">
        <v>29</v>
      </c>
      <c r="F103">
        <v>26</v>
      </c>
    </row>
    <row r="104" spans="1:6" x14ac:dyDescent="0.25">
      <c r="A104" s="111" t="s">
        <v>34</v>
      </c>
      <c r="B104" s="131">
        <v>4</v>
      </c>
      <c r="E104" t="s">
        <v>30</v>
      </c>
      <c r="F104">
        <v>2</v>
      </c>
    </row>
    <row r="105" spans="1:6" x14ac:dyDescent="0.25">
      <c r="A105" s="111" t="s">
        <v>29</v>
      </c>
      <c r="B105" s="131">
        <v>109</v>
      </c>
      <c r="E105" t="s">
        <v>32</v>
      </c>
      <c r="F105">
        <v>3</v>
      </c>
    </row>
    <row r="106" spans="1:6" x14ac:dyDescent="0.25">
      <c r="A106" s="111" t="s">
        <v>30</v>
      </c>
      <c r="B106" s="131">
        <v>24</v>
      </c>
      <c r="E106" t="s">
        <v>363</v>
      </c>
      <c r="F106">
        <v>35</v>
      </c>
    </row>
    <row r="107" spans="1:6" x14ac:dyDescent="0.25">
      <c r="A107" s="111" t="s">
        <v>32</v>
      </c>
      <c r="B107" s="131">
        <v>13</v>
      </c>
    </row>
    <row r="108" spans="1:6" x14ac:dyDescent="0.25">
      <c r="A108" s="112" t="s">
        <v>363</v>
      </c>
      <c r="B108" s="132">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7993-0B23-485F-995C-214FB223F302}">
  <sheetPr codeName="Sheet9">
    <tabColor rgb="FFFFC000"/>
  </sheetPr>
  <dimension ref="A1:U157"/>
  <sheetViews>
    <sheetView zoomScale="98" zoomScaleNormal="98" workbookViewId="0">
      <selection activeCell="E12" sqref="E12"/>
    </sheetView>
  </sheetViews>
  <sheetFormatPr defaultRowHeight="15" x14ac:dyDescent="0.25"/>
  <cols>
    <col min="1" max="1" width="15.42578125" bestFit="1" customWidth="1"/>
    <col min="2" max="2" width="43.5703125" bestFit="1" customWidth="1"/>
    <col min="3" max="3" width="16.42578125" customWidth="1"/>
    <col min="4" max="9" width="16.28515625" bestFit="1" customWidth="1"/>
    <col min="10" max="10" width="11.140625" bestFit="1" customWidth="1"/>
    <col min="11" max="11" width="15.140625" customWidth="1"/>
  </cols>
  <sheetData>
    <row r="1" spans="1:21" ht="135" x14ac:dyDescent="0.25">
      <c r="F1" s="8" t="str">
        <f>B5</f>
        <v>Count of IPM is a way to fulfil regulations</v>
      </c>
      <c r="G1" s="8" t="str">
        <f>B17</f>
        <v>Count of IPM is a way to reduce unnecessary costs</v>
      </c>
      <c r="H1" s="8" t="str">
        <f>B29</f>
        <v>Count of IPM is a way to improve the control of pests</v>
      </c>
      <c r="I1" s="28" t="str">
        <f>B41</f>
        <v>Count of IPM is a way to reduce pesticide use</v>
      </c>
      <c r="J1" s="7" t="str">
        <f>B53</f>
        <v>Count of IPM is a way to improve soil health</v>
      </c>
      <c r="K1" s="7" t="str">
        <f>B65</f>
        <v>Count of IPM is a way to protect my own health</v>
      </c>
      <c r="L1" s="7" t="str">
        <f>B77</f>
        <v>Count of IPM is a way to protect the health of my family</v>
      </c>
      <c r="M1" s="7" t="str">
        <f>B89</f>
        <v>Count of IPM is a way to protect the health of my neighbours</v>
      </c>
      <c r="N1" s="7" t="str">
        <f>B101</f>
        <v>Count of IPM is a way to protect the health of consumers</v>
      </c>
      <c r="O1" s="7" t="str">
        <f>B113</f>
        <v>Count of IPM is a way to increase the added value of my products</v>
      </c>
      <c r="P1" s="7" t="str">
        <f>B125</f>
        <v>Count of IPM is a way to reduce environmental impacts</v>
      </c>
      <c r="Q1" s="7" t="str">
        <f>B137</f>
        <v>Count of IPM is a way to protect biodiversity</v>
      </c>
      <c r="R1" s="7" t="str">
        <f>B149</f>
        <v>Count of IPM is a way to access specific markets</v>
      </c>
      <c r="S1" s="7"/>
      <c r="T1" s="7"/>
      <c r="U1" s="7"/>
    </row>
    <row r="2" spans="1:21" s="7" customFormat="1" ht="90" x14ac:dyDescent="0.25">
      <c r="D2" s="7" t="s">
        <v>493</v>
      </c>
      <c r="E2" s="7" t="s">
        <v>361</v>
      </c>
      <c r="F2" s="8" t="s">
        <v>499</v>
      </c>
      <c r="G2" s="8" t="s">
        <v>500</v>
      </c>
      <c r="H2" s="8" t="s">
        <v>501</v>
      </c>
      <c r="I2" s="28" t="s">
        <v>502</v>
      </c>
      <c r="J2" s="7" t="s">
        <v>503</v>
      </c>
      <c r="K2" s="7" t="s">
        <v>504</v>
      </c>
      <c r="L2" s="7" t="s">
        <v>505</v>
      </c>
      <c r="M2" s="7" t="s">
        <v>506</v>
      </c>
      <c r="N2" s="8" t="s">
        <v>510</v>
      </c>
      <c r="O2" s="8" t="s">
        <v>511</v>
      </c>
      <c r="P2" s="8" t="s">
        <v>512</v>
      </c>
      <c r="Q2" s="8" t="s">
        <v>513</v>
      </c>
      <c r="R2" s="8" t="s">
        <v>514</v>
      </c>
    </row>
    <row r="3" spans="1:21" x14ac:dyDescent="0.25">
      <c r="E3" t="s">
        <v>33</v>
      </c>
      <c r="F3">
        <f t="shared" ref="F3:F8" si="0">IFERROR(VLOOKUP($E3,$A$6:$B$12,2,FALSE),"")</f>
        <v>76</v>
      </c>
      <c r="G3">
        <f t="shared" ref="G3:G8" si="1">IFERROR(VLOOKUP($E3,$A$18:$B$24,2,FALSE),"")</f>
        <v>66</v>
      </c>
      <c r="H3">
        <f t="shared" ref="H3:H8" si="2">IFERROR(VLOOKUP(E3,$A$30:$B$36,2,FALSE),"")</f>
        <v>77</v>
      </c>
      <c r="I3">
        <f t="shared" ref="I3:I8" si="3">IFERROR(VLOOKUP(E3,$A$42:$B$48,2,FALSE),"")</f>
        <v>105</v>
      </c>
      <c r="J3">
        <f t="shared" ref="J3:J8" si="4">IFERROR(VLOOKUP(E3,$A$54:$B$60,2,FALSE),"")</f>
        <v>86</v>
      </c>
      <c r="K3">
        <f t="shared" ref="K3:K8" si="5">IFERROR(VLOOKUP(E3,$A$66:$B$72,2,FALSE),"")</f>
        <v>85</v>
      </c>
      <c r="L3">
        <f t="shared" ref="L3:L8" si="6">IFERROR(VLOOKUP(E3,$A$78:$B$84,2,FALSE),"")</f>
        <v>77</v>
      </c>
      <c r="M3">
        <f t="shared" ref="M3:M8" si="7">IFERROR(VLOOKUP($E3,$A$90:$B$96,2,FALSE),"")</f>
        <v>79</v>
      </c>
      <c r="N3">
        <f t="shared" ref="N3:N8" si="8">IFERROR(VLOOKUP($E3,$A$102:$B$108,2,FALSE),"")</f>
        <v>14</v>
      </c>
      <c r="O3">
        <f t="shared" ref="O3:O8" si="9">IFERROR(VLOOKUP($E3,$A$114:$B$120,2,FALSE),"")</f>
        <v>20</v>
      </c>
      <c r="P3">
        <f t="shared" ref="P3:P8" si="10">IFERROR(VLOOKUP($E3,$A$126:$B$132,2,FALSE),"")</f>
        <v>101</v>
      </c>
      <c r="Q3">
        <f t="shared" ref="Q3:Q8" si="11">IFERROR(VLOOKUP($E3,$A$138:$B$144,2,FALSE),"")</f>
        <v>99</v>
      </c>
      <c r="R3">
        <f t="shared" ref="R3:R8" si="12">IFERROR(VLOOKUP($E3,$A$150:$B$156,2,FALSE),"")</f>
        <v>18</v>
      </c>
    </row>
    <row r="4" spans="1:21" x14ac:dyDescent="0.25">
      <c r="E4" s="1" t="s">
        <v>32</v>
      </c>
      <c r="F4">
        <f t="shared" si="0"/>
        <v>29</v>
      </c>
      <c r="G4">
        <f t="shared" si="1"/>
        <v>48</v>
      </c>
      <c r="H4">
        <f t="shared" si="2"/>
        <v>49</v>
      </c>
      <c r="I4">
        <f t="shared" si="3"/>
        <v>45</v>
      </c>
      <c r="J4">
        <f t="shared" si="4"/>
        <v>49</v>
      </c>
      <c r="K4">
        <f t="shared" si="5"/>
        <v>37</v>
      </c>
      <c r="L4">
        <f t="shared" si="6"/>
        <v>36</v>
      </c>
      <c r="M4">
        <f t="shared" si="7"/>
        <v>36</v>
      </c>
      <c r="N4">
        <f t="shared" si="8"/>
        <v>3</v>
      </c>
      <c r="O4">
        <f t="shared" si="9"/>
        <v>8</v>
      </c>
      <c r="P4">
        <f t="shared" si="10"/>
        <v>53</v>
      </c>
      <c r="Q4">
        <f t="shared" si="11"/>
        <v>44</v>
      </c>
      <c r="R4">
        <f t="shared" si="12"/>
        <v>11</v>
      </c>
    </row>
    <row r="5" spans="1:21" x14ac:dyDescent="0.25">
      <c r="A5" s="108" t="s">
        <v>361</v>
      </c>
      <c r="B5" s="109" t="s">
        <v>368</v>
      </c>
      <c r="E5" t="s">
        <v>31</v>
      </c>
      <c r="F5">
        <f t="shared" si="0"/>
        <v>23</v>
      </c>
      <c r="G5">
        <f t="shared" si="1"/>
        <v>38</v>
      </c>
      <c r="H5">
        <f t="shared" si="2"/>
        <v>34</v>
      </c>
      <c r="I5">
        <f t="shared" si="3"/>
        <v>17</v>
      </c>
      <c r="J5">
        <f t="shared" si="4"/>
        <v>28</v>
      </c>
      <c r="K5">
        <f t="shared" si="5"/>
        <v>35</v>
      </c>
      <c r="L5">
        <f t="shared" si="6"/>
        <v>39</v>
      </c>
      <c r="M5">
        <f t="shared" si="7"/>
        <v>33</v>
      </c>
      <c r="N5">
        <f t="shared" si="8"/>
        <v>5</v>
      </c>
      <c r="O5">
        <f t="shared" si="9"/>
        <v>5</v>
      </c>
      <c r="P5">
        <f t="shared" si="10"/>
        <v>13</v>
      </c>
      <c r="Q5">
        <f t="shared" si="11"/>
        <v>22</v>
      </c>
      <c r="R5">
        <f t="shared" si="12"/>
        <v>14</v>
      </c>
    </row>
    <row r="6" spans="1:21" x14ac:dyDescent="0.25">
      <c r="A6" s="110" t="s">
        <v>33</v>
      </c>
      <c r="B6" s="130">
        <v>76</v>
      </c>
      <c r="E6" t="s">
        <v>30</v>
      </c>
      <c r="F6">
        <f t="shared" si="0"/>
        <v>25</v>
      </c>
      <c r="G6">
        <f t="shared" si="1"/>
        <v>14</v>
      </c>
      <c r="H6">
        <f t="shared" si="2"/>
        <v>10</v>
      </c>
      <c r="I6">
        <f t="shared" si="3"/>
        <v>6</v>
      </c>
      <c r="J6">
        <f t="shared" si="4"/>
        <v>6</v>
      </c>
      <c r="K6">
        <f t="shared" si="5"/>
        <v>7</v>
      </c>
      <c r="L6">
        <f t="shared" si="6"/>
        <v>12</v>
      </c>
      <c r="M6">
        <f t="shared" si="7"/>
        <v>16</v>
      </c>
      <c r="N6">
        <f t="shared" si="8"/>
        <v>1</v>
      </c>
      <c r="O6">
        <f t="shared" si="9"/>
        <v>2</v>
      </c>
      <c r="P6">
        <f t="shared" si="10"/>
        <v>3</v>
      </c>
      <c r="Q6">
        <f t="shared" si="11"/>
        <v>3</v>
      </c>
      <c r="R6">
        <f t="shared" si="12"/>
        <v>2</v>
      </c>
    </row>
    <row r="7" spans="1:21" x14ac:dyDescent="0.25">
      <c r="A7" s="111" t="s">
        <v>31</v>
      </c>
      <c r="B7" s="131">
        <v>23</v>
      </c>
      <c r="E7" t="s">
        <v>29</v>
      </c>
      <c r="F7">
        <f t="shared" si="0"/>
        <v>23</v>
      </c>
      <c r="G7">
        <f t="shared" si="1"/>
        <v>8</v>
      </c>
      <c r="H7">
        <f t="shared" si="2"/>
        <v>4</v>
      </c>
      <c r="I7" t="str">
        <f t="shared" si="3"/>
        <v/>
      </c>
      <c r="J7">
        <f t="shared" si="4"/>
        <v>4</v>
      </c>
      <c r="K7">
        <f t="shared" si="5"/>
        <v>8</v>
      </c>
      <c r="L7">
        <f t="shared" si="6"/>
        <v>8</v>
      </c>
      <c r="M7">
        <f t="shared" si="7"/>
        <v>7</v>
      </c>
      <c r="N7" t="str">
        <f t="shared" si="8"/>
        <v/>
      </c>
      <c r="O7">
        <f t="shared" si="9"/>
        <v>1</v>
      </c>
      <c r="P7">
        <f t="shared" si="10"/>
        <v>2</v>
      </c>
      <c r="Q7">
        <f t="shared" si="11"/>
        <v>4</v>
      </c>
      <c r="R7">
        <f t="shared" si="12"/>
        <v>6</v>
      </c>
    </row>
    <row r="8" spans="1:21" x14ac:dyDescent="0.25">
      <c r="A8" s="111" t="s">
        <v>34</v>
      </c>
      <c r="B8" s="131">
        <v>3</v>
      </c>
      <c r="E8" t="s">
        <v>34</v>
      </c>
      <c r="F8">
        <f t="shared" si="0"/>
        <v>3</v>
      </c>
      <c r="G8">
        <f t="shared" si="1"/>
        <v>5</v>
      </c>
      <c r="H8">
        <f t="shared" si="2"/>
        <v>5</v>
      </c>
      <c r="I8">
        <f t="shared" si="3"/>
        <v>6</v>
      </c>
      <c r="J8">
        <f t="shared" si="4"/>
        <v>6</v>
      </c>
      <c r="K8">
        <f t="shared" si="5"/>
        <v>7</v>
      </c>
      <c r="L8">
        <f t="shared" si="6"/>
        <v>7</v>
      </c>
      <c r="M8">
        <f t="shared" si="7"/>
        <v>8</v>
      </c>
      <c r="N8" t="str">
        <f t="shared" si="8"/>
        <v/>
      </c>
      <c r="O8">
        <f t="shared" si="9"/>
        <v>2</v>
      </c>
      <c r="P8">
        <f t="shared" si="10"/>
        <v>7</v>
      </c>
      <c r="Q8">
        <f t="shared" si="11"/>
        <v>7</v>
      </c>
      <c r="R8">
        <f t="shared" si="12"/>
        <v>10</v>
      </c>
    </row>
    <row r="9" spans="1:21" x14ac:dyDescent="0.25">
      <c r="A9" s="111" t="s">
        <v>29</v>
      </c>
      <c r="B9" s="131">
        <v>23</v>
      </c>
    </row>
    <row r="10" spans="1:21" x14ac:dyDescent="0.25">
      <c r="A10" s="111" t="s">
        <v>30</v>
      </c>
      <c r="B10" s="131">
        <v>25</v>
      </c>
    </row>
    <row r="11" spans="1:21" x14ac:dyDescent="0.25">
      <c r="A11" s="111" t="s">
        <v>32</v>
      </c>
      <c r="B11" s="131">
        <v>29</v>
      </c>
      <c r="E11">
        <f>COUNTIF(F11:T11,"&gt;=0")</f>
        <v>13</v>
      </c>
      <c r="F11">
        <f t="shared" ref="F11:R11" si="13">SUM(F3:F8)</f>
        <v>179</v>
      </c>
      <c r="G11">
        <f t="shared" si="13"/>
        <v>179</v>
      </c>
      <c r="H11">
        <f t="shared" si="13"/>
        <v>179</v>
      </c>
      <c r="I11">
        <f t="shared" si="13"/>
        <v>179</v>
      </c>
      <c r="J11">
        <f t="shared" si="13"/>
        <v>179</v>
      </c>
      <c r="K11">
        <f t="shared" si="13"/>
        <v>179</v>
      </c>
      <c r="L11">
        <f t="shared" si="13"/>
        <v>179</v>
      </c>
      <c r="M11">
        <f t="shared" si="13"/>
        <v>179</v>
      </c>
      <c r="N11">
        <f t="shared" si="13"/>
        <v>23</v>
      </c>
      <c r="O11">
        <f t="shared" si="13"/>
        <v>38</v>
      </c>
      <c r="P11">
        <f t="shared" si="13"/>
        <v>179</v>
      </c>
      <c r="Q11">
        <f t="shared" si="13"/>
        <v>179</v>
      </c>
      <c r="R11">
        <f t="shared" si="13"/>
        <v>61</v>
      </c>
    </row>
    <row r="12" spans="1:21" x14ac:dyDescent="0.25">
      <c r="A12" s="112" t="s">
        <v>363</v>
      </c>
      <c r="B12" s="132">
        <v>179</v>
      </c>
    </row>
    <row r="17" spans="1:2" x14ac:dyDescent="0.25">
      <c r="A17" s="108" t="s">
        <v>361</v>
      </c>
      <c r="B17" s="109" t="s">
        <v>369</v>
      </c>
    </row>
    <row r="18" spans="1:2" x14ac:dyDescent="0.25">
      <c r="A18" s="110" t="s">
        <v>33</v>
      </c>
      <c r="B18" s="130">
        <v>66</v>
      </c>
    </row>
    <row r="19" spans="1:2" x14ac:dyDescent="0.25">
      <c r="A19" s="111" t="s">
        <v>31</v>
      </c>
      <c r="B19" s="131">
        <v>38</v>
      </c>
    </row>
    <row r="20" spans="1:2" x14ac:dyDescent="0.25">
      <c r="A20" s="111" t="s">
        <v>34</v>
      </c>
      <c r="B20" s="131">
        <v>5</v>
      </c>
    </row>
    <row r="21" spans="1:2" x14ac:dyDescent="0.25">
      <c r="A21" s="111" t="s">
        <v>29</v>
      </c>
      <c r="B21" s="131">
        <v>8</v>
      </c>
    </row>
    <row r="22" spans="1:2" x14ac:dyDescent="0.25">
      <c r="A22" s="111" t="s">
        <v>30</v>
      </c>
      <c r="B22" s="131">
        <v>14</v>
      </c>
    </row>
    <row r="23" spans="1:2" x14ac:dyDescent="0.25">
      <c r="A23" s="111" t="s">
        <v>32</v>
      </c>
      <c r="B23" s="131">
        <v>48</v>
      </c>
    </row>
    <row r="24" spans="1:2" x14ac:dyDescent="0.25">
      <c r="A24" s="112" t="s">
        <v>363</v>
      </c>
      <c r="B24" s="132">
        <v>179</v>
      </c>
    </row>
    <row r="29" spans="1:2" x14ac:dyDescent="0.25">
      <c r="A29" s="108" t="s">
        <v>361</v>
      </c>
      <c r="B29" s="109" t="s">
        <v>370</v>
      </c>
    </row>
    <row r="30" spans="1:2" x14ac:dyDescent="0.25">
      <c r="A30" s="110" t="s">
        <v>33</v>
      </c>
      <c r="B30" s="130">
        <v>77</v>
      </c>
    </row>
    <row r="31" spans="1:2" x14ac:dyDescent="0.25">
      <c r="A31" s="111" t="s">
        <v>31</v>
      </c>
      <c r="B31" s="131">
        <v>34</v>
      </c>
    </row>
    <row r="32" spans="1:2" x14ac:dyDescent="0.25">
      <c r="A32" s="111" t="s">
        <v>34</v>
      </c>
      <c r="B32" s="131">
        <v>5</v>
      </c>
    </row>
    <row r="33" spans="1:2" x14ac:dyDescent="0.25">
      <c r="A33" s="111" t="s">
        <v>29</v>
      </c>
      <c r="B33" s="131">
        <v>4</v>
      </c>
    </row>
    <row r="34" spans="1:2" x14ac:dyDescent="0.25">
      <c r="A34" s="111" t="s">
        <v>30</v>
      </c>
      <c r="B34" s="131">
        <v>10</v>
      </c>
    </row>
    <row r="35" spans="1:2" x14ac:dyDescent="0.25">
      <c r="A35" s="111" t="s">
        <v>32</v>
      </c>
      <c r="B35" s="131">
        <v>49</v>
      </c>
    </row>
    <row r="36" spans="1:2" x14ac:dyDescent="0.25">
      <c r="A36" s="112" t="s">
        <v>363</v>
      </c>
      <c r="B36" s="132">
        <v>179</v>
      </c>
    </row>
    <row r="41" spans="1:2" x14ac:dyDescent="0.25">
      <c r="A41" s="108" t="s">
        <v>361</v>
      </c>
      <c r="B41" s="109" t="s">
        <v>371</v>
      </c>
    </row>
    <row r="42" spans="1:2" x14ac:dyDescent="0.25">
      <c r="A42" s="110" t="s">
        <v>33</v>
      </c>
      <c r="B42" s="130">
        <v>105</v>
      </c>
    </row>
    <row r="43" spans="1:2" x14ac:dyDescent="0.25">
      <c r="A43" s="111" t="s">
        <v>31</v>
      </c>
      <c r="B43" s="131">
        <v>17</v>
      </c>
    </row>
    <row r="44" spans="1:2" x14ac:dyDescent="0.25">
      <c r="A44" s="111" t="s">
        <v>34</v>
      </c>
      <c r="B44" s="131">
        <v>6</v>
      </c>
    </row>
    <row r="45" spans="1:2" x14ac:dyDescent="0.25">
      <c r="A45" s="111" t="s">
        <v>32</v>
      </c>
      <c r="B45" s="131">
        <v>45</v>
      </c>
    </row>
    <row r="46" spans="1:2" x14ac:dyDescent="0.25">
      <c r="A46" s="111" t="s">
        <v>30</v>
      </c>
      <c r="B46" s="131">
        <v>6</v>
      </c>
    </row>
    <row r="47" spans="1:2" x14ac:dyDescent="0.25">
      <c r="A47" s="112" t="s">
        <v>363</v>
      </c>
      <c r="B47" s="132">
        <v>179</v>
      </c>
    </row>
    <row r="53" spans="1:2" x14ac:dyDescent="0.25">
      <c r="A53" s="108" t="s">
        <v>361</v>
      </c>
      <c r="B53" s="109" t="s">
        <v>372</v>
      </c>
    </row>
    <row r="54" spans="1:2" x14ac:dyDescent="0.25">
      <c r="A54" s="110" t="s">
        <v>33</v>
      </c>
      <c r="B54" s="130">
        <v>86</v>
      </c>
    </row>
    <row r="55" spans="1:2" x14ac:dyDescent="0.25">
      <c r="A55" s="111" t="s">
        <v>31</v>
      </c>
      <c r="B55" s="131">
        <v>28</v>
      </c>
    </row>
    <row r="56" spans="1:2" x14ac:dyDescent="0.25">
      <c r="A56" s="111" t="s">
        <v>34</v>
      </c>
      <c r="B56" s="131">
        <v>6</v>
      </c>
    </row>
    <row r="57" spans="1:2" x14ac:dyDescent="0.25">
      <c r="A57" s="111" t="s">
        <v>29</v>
      </c>
      <c r="B57" s="131">
        <v>4</v>
      </c>
    </row>
    <row r="58" spans="1:2" x14ac:dyDescent="0.25">
      <c r="A58" s="111" t="s">
        <v>30</v>
      </c>
      <c r="B58" s="131">
        <v>6</v>
      </c>
    </row>
    <row r="59" spans="1:2" x14ac:dyDescent="0.25">
      <c r="A59" s="111" t="s">
        <v>32</v>
      </c>
      <c r="B59" s="131">
        <v>49</v>
      </c>
    </row>
    <row r="60" spans="1:2" x14ac:dyDescent="0.25">
      <c r="A60" s="112" t="s">
        <v>363</v>
      </c>
      <c r="B60" s="132">
        <v>179</v>
      </c>
    </row>
    <row r="65" spans="1:2" x14ac:dyDescent="0.25">
      <c r="A65" s="108" t="s">
        <v>361</v>
      </c>
      <c r="B65" s="109" t="s">
        <v>373</v>
      </c>
    </row>
    <row r="66" spans="1:2" x14ac:dyDescent="0.25">
      <c r="A66" s="110" t="s">
        <v>33</v>
      </c>
      <c r="B66" s="130">
        <v>85</v>
      </c>
    </row>
    <row r="67" spans="1:2" x14ac:dyDescent="0.25">
      <c r="A67" s="111" t="s">
        <v>31</v>
      </c>
      <c r="B67" s="131">
        <v>35</v>
      </c>
    </row>
    <row r="68" spans="1:2" x14ac:dyDescent="0.25">
      <c r="A68" s="111" t="s">
        <v>34</v>
      </c>
      <c r="B68" s="131">
        <v>7</v>
      </c>
    </row>
    <row r="69" spans="1:2" x14ac:dyDescent="0.25">
      <c r="A69" s="111" t="s">
        <v>29</v>
      </c>
      <c r="B69" s="131">
        <v>8</v>
      </c>
    </row>
    <row r="70" spans="1:2" x14ac:dyDescent="0.25">
      <c r="A70" s="111" t="s">
        <v>30</v>
      </c>
      <c r="B70" s="131">
        <v>7</v>
      </c>
    </row>
    <row r="71" spans="1:2" x14ac:dyDescent="0.25">
      <c r="A71" s="111" t="s">
        <v>32</v>
      </c>
      <c r="B71" s="131">
        <v>37</v>
      </c>
    </row>
    <row r="72" spans="1:2" x14ac:dyDescent="0.25">
      <c r="A72" s="112" t="s">
        <v>363</v>
      </c>
      <c r="B72" s="132">
        <v>179</v>
      </c>
    </row>
    <row r="77" spans="1:2" x14ac:dyDescent="0.25">
      <c r="A77" s="108" t="s">
        <v>361</v>
      </c>
      <c r="B77" s="109" t="s">
        <v>374</v>
      </c>
    </row>
    <row r="78" spans="1:2" x14ac:dyDescent="0.25">
      <c r="A78" s="110" t="s">
        <v>33</v>
      </c>
      <c r="B78" s="130">
        <v>77</v>
      </c>
    </row>
    <row r="79" spans="1:2" x14ac:dyDescent="0.25">
      <c r="A79" s="111" t="s">
        <v>31</v>
      </c>
      <c r="B79" s="131">
        <v>39</v>
      </c>
    </row>
    <row r="80" spans="1:2" x14ac:dyDescent="0.25">
      <c r="A80" s="111" t="s">
        <v>34</v>
      </c>
      <c r="B80" s="131">
        <v>7</v>
      </c>
    </row>
    <row r="81" spans="1:2" x14ac:dyDescent="0.25">
      <c r="A81" s="111" t="s">
        <v>29</v>
      </c>
      <c r="B81" s="131">
        <v>8</v>
      </c>
    </row>
    <row r="82" spans="1:2" x14ac:dyDescent="0.25">
      <c r="A82" s="111" t="s">
        <v>30</v>
      </c>
      <c r="B82" s="131">
        <v>12</v>
      </c>
    </row>
    <row r="83" spans="1:2" x14ac:dyDescent="0.25">
      <c r="A83" s="111" t="s">
        <v>32</v>
      </c>
      <c r="B83" s="131">
        <v>36</v>
      </c>
    </row>
    <row r="84" spans="1:2" x14ac:dyDescent="0.25">
      <c r="A84" s="112" t="s">
        <v>363</v>
      </c>
      <c r="B84" s="132">
        <v>179</v>
      </c>
    </row>
    <row r="89" spans="1:2" x14ac:dyDescent="0.25">
      <c r="A89" s="108" t="s">
        <v>361</v>
      </c>
      <c r="B89" s="109" t="s">
        <v>375</v>
      </c>
    </row>
    <row r="90" spans="1:2" x14ac:dyDescent="0.25">
      <c r="A90" s="110" t="s">
        <v>33</v>
      </c>
      <c r="B90" s="130">
        <v>79</v>
      </c>
    </row>
    <row r="91" spans="1:2" x14ac:dyDescent="0.25">
      <c r="A91" s="111" t="s">
        <v>31</v>
      </c>
      <c r="B91" s="131">
        <v>33</v>
      </c>
    </row>
    <row r="92" spans="1:2" x14ac:dyDescent="0.25">
      <c r="A92" s="111" t="s">
        <v>34</v>
      </c>
      <c r="B92" s="131">
        <v>8</v>
      </c>
    </row>
    <row r="93" spans="1:2" x14ac:dyDescent="0.25">
      <c r="A93" s="111" t="s">
        <v>29</v>
      </c>
      <c r="B93" s="131">
        <v>7</v>
      </c>
    </row>
    <row r="94" spans="1:2" x14ac:dyDescent="0.25">
      <c r="A94" s="111" t="s">
        <v>30</v>
      </c>
      <c r="B94" s="131">
        <v>16</v>
      </c>
    </row>
    <row r="95" spans="1:2" x14ac:dyDescent="0.25">
      <c r="A95" s="111" t="s">
        <v>32</v>
      </c>
      <c r="B95" s="131">
        <v>36</v>
      </c>
    </row>
    <row r="96" spans="1:2" x14ac:dyDescent="0.25">
      <c r="A96" s="112" t="s">
        <v>363</v>
      </c>
      <c r="B96" s="132">
        <v>179</v>
      </c>
    </row>
    <row r="101" spans="1:2" x14ac:dyDescent="0.25">
      <c r="A101" s="108" t="s">
        <v>361</v>
      </c>
      <c r="B101" s="109" t="s">
        <v>488</v>
      </c>
    </row>
    <row r="102" spans="1:2" x14ac:dyDescent="0.25">
      <c r="A102" s="110" t="s">
        <v>33</v>
      </c>
      <c r="B102" s="130">
        <v>14</v>
      </c>
    </row>
    <row r="103" spans="1:2" x14ac:dyDescent="0.25">
      <c r="A103" s="111" t="s">
        <v>31</v>
      </c>
      <c r="B103" s="131">
        <v>5</v>
      </c>
    </row>
    <row r="104" spans="1:2" x14ac:dyDescent="0.25">
      <c r="A104" s="111" t="s">
        <v>30</v>
      </c>
      <c r="B104" s="131">
        <v>1</v>
      </c>
    </row>
    <row r="105" spans="1:2" x14ac:dyDescent="0.25">
      <c r="A105" s="111" t="s">
        <v>32</v>
      </c>
      <c r="B105" s="131">
        <v>3</v>
      </c>
    </row>
    <row r="106" spans="1:2" x14ac:dyDescent="0.25">
      <c r="A106" s="111" t="s">
        <v>362</v>
      </c>
      <c r="B106" s="131"/>
    </row>
    <row r="107" spans="1:2" x14ac:dyDescent="0.25">
      <c r="A107" s="112" t="s">
        <v>363</v>
      </c>
      <c r="B107" s="132">
        <v>23</v>
      </c>
    </row>
    <row r="113" spans="1:2" x14ac:dyDescent="0.25">
      <c r="A113" s="108" t="s">
        <v>361</v>
      </c>
      <c r="B113" s="109" t="s">
        <v>376</v>
      </c>
    </row>
    <row r="114" spans="1:2" x14ac:dyDescent="0.25">
      <c r="A114" s="110" t="s">
        <v>33</v>
      </c>
      <c r="B114" s="130">
        <v>20</v>
      </c>
    </row>
    <row r="115" spans="1:2" x14ac:dyDescent="0.25">
      <c r="A115" s="111" t="s">
        <v>31</v>
      </c>
      <c r="B115" s="131">
        <v>5</v>
      </c>
    </row>
    <row r="116" spans="1:2" x14ac:dyDescent="0.25">
      <c r="A116" s="111" t="s">
        <v>34</v>
      </c>
      <c r="B116" s="131">
        <v>2</v>
      </c>
    </row>
    <row r="117" spans="1:2" x14ac:dyDescent="0.25">
      <c r="A117" s="111" t="s">
        <v>29</v>
      </c>
      <c r="B117" s="131">
        <v>1</v>
      </c>
    </row>
    <row r="118" spans="1:2" x14ac:dyDescent="0.25">
      <c r="A118" s="111" t="s">
        <v>30</v>
      </c>
      <c r="B118" s="131">
        <v>2</v>
      </c>
    </row>
    <row r="119" spans="1:2" x14ac:dyDescent="0.25">
      <c r="A119" s="111" t="s">
        <v>32</v>
      </c>
      <c r="B119" s="131">
        <v>8</v>
      </c>
    </row>
    <row r="120" spans="1:2" x14ac:dyDescent="0.25">
      <c r="A120" s="111" t="s">
        <v>362</v>
      </c>
      <c r="B120" s="131"/>
    </row>
    <row r="121" spans="1:2" x14ac:dyDescent="0.25">
      <c r="A121" s="112" t="s">
        <v>363</v>
      </c>
      <c r="B121" s="132">
        <v>38</v>
      </c>
    </row>
    <row r="125" spans="1:2" x14ac:dyDescent="0.25">
      <c r="A125" s="108" t="s">
        <v>361</v>
      </c>
      <c r="B125" s="109" t="s">
        <v>377</v>
      </c>
    </row>
    <row r="126" spans="1:2" x14ac:dyDescent="0.25">
      <c r="A126" s="110" t="s">
        <v>33</v>
      </c>
      <c r="B126" s="130">
        <v>101</v>
      </c>
    </row>
    <row r="127" spans="1:2" x14ac:dyDescent="0.25">
      <c r="A127" s="111" t="s">
        <v>31</v>
      </c>
      <c r="B127" s="131">
        <v>13</v>
      </c>
    </row>
    <row r="128" spans="1:2" x14ac:dyDescent="0.25">
      <c r="A128" s="111" t="s">
        <v>34</v>
      </c>
      <c r="B128" s="131">
        <v>7</v>
      </c>
    </row>
    <row r="129" spans="1:2" x14ac:dyDescent="0.25">
      <c r="A129" s="111" t="s">
        <v>29</v>
      </c>
      <c r="B129" s="131">
        <v>2</v>
      </c>
    </row>
    <row r="130" spans="1:2" x14ac:dyDescent="0.25">
      <c r="A130" s="111" t="s">
        <v>30</v>
      </c>
      <c r="B130" s="131">
        <v>3</v>
      </c>
    </row>
    <row r="131" spans="1:2" x14ac:dyDescent="0.25">
      <c r="A131" s="111" t="s">
        <v>32</v>
      </c>
      <c r="B131" s="131">
        <v>53</v>
      </c>
    </row>
    <row r="132" spans="1:2" x14ac:dyDescent="0.25">
      <c r="A132" s="112" t="s">
        <v>363</v>
      </c>
      <c r="B132" s="132">
        <v>179</v>
      </c>
    </row>
    <row r="137" spans="1:2" x14ac:dyDescent="0.25">
      <c r="A137" s="108" t="s">
        <v>361</v>
      </c>
      <c r="B137" s="109" t="s">
        <v>378</v>
      </c>
    </row>
    <row r="138" spans="1:2" x14ac:dyDescent="0.25">
      <c r="A138" s="110" t="s">
        <v>33</v>
      </c>
      <c r="B138" s="130">
        <v>99</v>
      </c>
    </row>
    <row r="139" spans="1:2" x14ac:dyDescent="0.25">
      <c r="A139" s="111" t="s">
        <v>31</v>
      </c>
      <c r="B139" s="131">
        <v>22</v>
      </c>
    </row>
    <row r="140" spans="1:2" x14ac:dyDescent="0.25">
      <c r="A140" s="111" t="s">
        <v>34</v>
      </c>
      <c r="B140" s="131">
        <v>7</v>
      </c>
    </row>
    <row r="141" spans="1:2" x14ac:dyDescent="0.25">
      <c r="A141" s="111" t="s">
        <v>29</v>
      </c>
      <c r="B141" s="131">
        <v>4</v>
      </c>
    </row>
    <row r="142" spans="1:2" x14ac:dyDescent="0.25">
      <c r="A142" s="111" t="s">
        <v>32</v>
      </c>
      <c r="B142" s="131">
        <v>44</v>
      </c>
    </row>
    <row r="143" spans="1:2" x14ac:dyDescent="0.25">
      <c r="A143" s="111" t="s">
        <v>30</v>
      </c>
      <c r="B143" s="131">
        <v>3</v>
      </c>
    </row>
    <row r="144" spans="1:2" x14ac:dyDescent="0.25">
      <c r="A144" s="112" t="s">
        <v>363</v>
      </c>
      <c r="B144" s="132">
        <v>179</v>
      </c>
    </row>
    <row r="149" spans="1:2" x14ac:dyDescent="0.25">
      <c r="A149" s="108" t="s">
        <v>361</v>
      </c>
      <c r="B149" s="109" t="s">
        <v>489</v>
      </c>
    </row>
    <row r="150" spans="1:2" x14ac:dyDescent="0.25">
      <c r="A150" s="110" t="s">
        <v>33</v>
      </c>
      <c r="B150" s="130">
        <v>18</v>
      </c>
    </row>
    <row r="151" spans="1:2" x14ac:dyDescent="0.25">
      <c r="A151" s="111" t="s">
        <v>31</v>
      </c>
      <c r="B151" s="131">
        <v>14</v>
      </c>
    </row>
    <row r="152" spans="1:2" x14ac:dyDescent="0.25">
      <c r="A152" s="111" t="s">
        <v>34</v>
      </c>
      <c r="B152" s="131">
        <v>10</v>
      </c>
    </row>
    <row r="153" spans="1:2" x14ac:dyDescent="0.25">
      <c r="A153" s="111" t="s">
        <v>29</v>
      </c>
      <c r="B153" s="131">
        <v>6</v>
      </c>
    </row>
    <row r="154" spans="1:2" x14ac:dyDescent="0.25">
      <c r="A154" s="111" t="s">
        <v>30</v>
      </c>
      <c r="B154" s="131">
        <v>2</v>
      </c>
    </row>
    <row r="155" spans="1:2" x14ac:dyDescent="0.25">
      <c r="A155" s="111" t="s">
        <v>32</v>
      </c>
      <c r="B155" s="131">
        <v>11</v>
      </c>
    </row>
    <row r="156" spans="1:2" x14ac:dyDescent="0.25">
      <c r="A156" s="111" t="s">
        <v>362</v>
      </c>
      <c r="B156" s="131"/>
    </row>
    <row r="157" spans="1:2" x14ac:dyDescent="0.25">
      <c r="A157" s="112" t="s">
        <v>363</v>
      </c>
      <c r="B157" s="132">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25F46-2B30-4409-B1F0-C7FAD5D93C43}">
  <sheetPr codeName="Sheet10">
    <tabColor rgb="FFFFC000"/>
  </sheetPr>
  <dimension ref="A1:U144"/>
  <sheetViews>
    <sheetView zoomScale="98" zoomScaleNormal="98" workbookViewId="0">
      <selection activeCell="E12" sqref="E12"/>
    </sheetView>
  </sheetViews>
  <sheetFormatPr defaultRowHeight="15" x14ac:dyDescent="0.25"/>
  <cols>
    <col min="1" max="1" width="19.28515625" bestFit="1" customWidth="1"/>
    <col min="2" max="2" width="19" bestFit="1" customWidth="1"/>
    <col min="3" max="3" width="11.5703125" customWidth="1"/>
    <col min="4" max="9" width="16.28515625" bestFit="1" customWidth="1"/>
    <col min="10" max="10" width="11.140625" bestFit="1" customWidth="1"/>
    <col min="11" max="11" width="15.140625" customWidth="1"/>
  </cols>
  <sheetData>
    <row r="1" spans="1:21" ht="120" x14ac:dyDescent="0.25">
      <c r="F1" s="8" t="str">
        <f>B5</f>
        <v>Count of High yields</v>
      </c>
      <c r="G1" s="8" t="str">
        <f>B17</f>
        <v>Count of High product quality</v>
      </c>
      <c r="H1" s="8" t="str">
        <f>B29</f>
        <v>Count of An income as high as possible.</v>
      </c>
      <c r="I1" s="28" t="str">
        <f>B41</f>
        <v>Count of Beautiful fields with healthy crops</v>
      </c>
      <c r="J1" s="7" t="str">
        <f>B53</f>
        <v>Count of Maintaining agricultural traditions</v>
      </c>
      <c r="K1" s="7" t="str">
        <f>B65</f>
        <v>Count of Protecting the environment and natural resources</v>
      </c>
      <c r="L1" s="7" t="str">
        <f>B77</f>
        <v>Count of Freedom in my choices</v>
      </c>
      <c r="M1" s="7" t="str">
        <f>B89</f>
        <v>Count of As little administrative effort as possible</v>
      </c>
      <c r="N1" s="7" t="str">
        <f>B101</f>
        <v>Count of Reducing my workload</v>
      </c>
      <c r="O1" s="7" t="str">
        <f>B113</f>
        <v>Count of Not compromising my health</v>
      </c>
      <c r="P1" s="7" t="str">
        <f>B125</f>
        <v>Count of Meeting the demands of society</v>
      </c>
      <c r="Q1" s="7" t="str">
        <f>B137</f>
        <v>Count of Meeting the demands of clients/consumers</v>
      </c>
      <c r="R1" s="7">
        <f>B149</f>
        <v>0</v>
      </c>
      <c r="S1" s="7"/>
      <c r="T1" s="7"/>
      <c r="U1" s="7"/>
    </row>
    <row r="2" spans="1:21" s="7" customFormat="1" ht="105" x14ac:dyDescent="0.25">
      <c r="D2" s="8" t="s">
        <v>538</v>
      </c>
      <c r="E2" s="7" t="s">
        <v>361</v>
      </c>
      <c r="F2" s="8" t="s">
        <v>52</v>
      </c>
      <c r="G2" s="8" t="s">
        <v>53</v>
      </c>
      <c r="H2" s="8" t="s">
        <v>539</v>
      </c>
      <c r="I2" s="28" t="s">
        <v>385</v>
      </c>
      <c r="J2" s="8" t="s">
        <v>55</v>
      </c>
      <c r="K2" s="8" t="s">
        <v>56</v>
      </c>
      <c r="L2" s="8" t="s">
        <v>57</v>
      </c>
      <c r="M2" s="8" t="s">
        <v>58</v>
      </c>
      <c r="N2" s="8" t="s">
        <v>59</v>
      </c>
      <c r="O2" s="8" t="s">
        <v>60</v>
      </c>
      <c r="P2" s="8" t="s">
        <v>61</v>
      </c>
      <c r="Q2" s="8" t="s">
        <v>62</v>
      </c>
      <c r="R2" s="8">
        <v>0</v>
      </c>
    </row>
    <row r="3" spans="1:21" x14ac:dyDescent="0.25">
      <c r="E3" t="s">
        <v>51</v>
      </c>
      <c r="F3">
        <f>IFERROR(VLOOKUP($E3,$A$6:$B$12,2,FALSE),"")</f>
        <v>101</v>
      </c>
      <c r="G3">
        <f t="shared" ref="G3:G8" si="0">IFERROR(VLOOKUP($E3,$A$18:$B$24,2,FALSE),"")</f>
        <v>152</v>
      </c>
      <c r="H3">
        <f t="shared" ref="H3:H8" si="1">IFERROR(VLOOKUP(E3,$A$30:$B$36,2,FALSE),"")</f>
        <v>119</v>
      </c>
      <c r="I3">
        <f t="shared" ref="I3:I8" si="2">IFERROR(VLOOKUP(E3,$A$42:$B$48,2,FALSE),"")</f>
        <v>93</v>
      </c>
      <c r="J3">
        <f t="shared" ref="J3:J8" si="3">IFERROR(VLOOKUP(E3,$A$54:$B$60,2,FALSE),"")</f>
        <v>34</v>
      </c>
      <c r="K3">
        <f t="shared" ref="K3:K8" si="4">IFERROR(VLOOKUP(E3,$A$66:$B$72,2,FALSE),"")</f>
        <v>110</v>
      </c>
      <c r="L3">
        <f t="shared" ref="L3:L8" si="5">IFERROR(VLOOKUP(E3,$A$78:$B$84,2,FALSE),"")</f>
        <v>109</v>
      </c>
      <c r="M3">
        <f t="shared" ref="M3:M8" si="6">IFERROR(VLOOKUP($E3,$A$90:$B$96,2,FALSE),"")</f>
        <v>108</v>
      </c>
      <c r="N3">
        <f t="shared" ref="N3:N8" si="7">IFERROR(VLOOKUP($E3,$A$102:$B$108,2,FALSE),"")</f>
        <v>83</v>
      </c>
      <c r="O3">
        <f t="shared" ref="O3:O8" si="8">IFERROR(VLOOKUP($E3,$A$114:$B$120,2,FALSE),"")</f>
        <v>142</v>
      </c>
      <c r="P3">
        <f t="shared" ref="P3:P8" si="9">IFERROR(VLOOKUP($E3,$A$126:$B$132,2,FALSE),"")</f>
        <v>81</v>
      </c>
      <c r="Q3">
        <f t="shared" ref="Q3:Q8" si="10">IFERROR(VLOOKUP($E3,$A$138:$B$144,2,FALSE),"")</f>
        <v>61</v>
      </c>
      <c r="R3" t="str">
        <f t="shared" ref="R3:R8" si="11">IFERROR(VLOOKUP($E3,$A$150:$B$156,2,FALSE),"")</f>
        <v/>
      </c>
    </row>
    <row r="4" spans="1:21" x14ac:dyDescent="0.25">
      <c r="E4" t="s">
        <v>50</v>
      </c>
      <c r="F4">
        <f>IFERROR(VLOOKUP($E4,$A$6:$B$12,2,FALSE),"")</f>
        <v>55</v>
      </c>
      <c r="G4">
        <f t="shared" si="0"/>
        <v>25</v>
      </c>
      <c r="H4">
        <f t="shared" si="1"/>
        <v>45</v>
      </c>
      <c r="I4">
        <f t="shared" si="2"/>
        <v>45</v>
      </c>
      <c r="J4">
        <f t="shared" si="3"/>
        <v>30</v>
      </c>
      <c r="K4">
        <f t="shared" si="4"/>
        <v>54</v>
      </c>
      <c r="L4">
        <f t="shared" si="5"/>
        <v>49</v>
      </c>
      <c r="M4">
        <f t="shared" si="6"/>
        <v>42</v>
      </c>
      <c r="N4">
        <f t="shared" si="7"/>
        <v>57</v>
      </c>
      <c r="O4">
        <f t="shared" si="8"/>
        <v>21</v>
      </c>
      <c r="P4">
        <f t="shared" si="9"/>
        <v>59</v>
      </c>
      <c r="Q4">
        <f t="shared" si="10"/>
        <v>20</v>
      </c>
      <c r="R4" t="str">
        <f t="shared" si="11"/>
        <v/>
      </c>
    </row>
    <row r="5" spans="1:21" x14ac:dyDescent="0.25">
      <c r="A5" s="108" t="s">
        <v>361</v>
      </c>
      <c r="B5" s="109" t="s">
        <v>526</v>
      </c>
      <c r="E5" t="s">
        <v>31</v>
      </c>
      <c r="F5">
        <f>IFERROR(VLOOKUP($E5,$A$6:$B$12,2,FALSE),"")</f>
        <v>17</v>
      </c>
      <c r="G5">
        <f t="shared" si="0"/>
        <v>1</v>
      </c>
      <c r="H5">
        <f t="shared" si="1"/>
        <v>11</v>
      </c>
      <c r="I5">
        <f t="shared" si="2"/>
        <v>26</v>
      </c>
      <c r="J5">
        <f t="shared" si="3"/>
        <v>53</v>
      </c>
      <c r="K5">
        <f t="shared" si="4"/>
        <v>12</v>
      </c>
      <c r="L5">
        <f t="shared" si="5"/>
        <v>12</v>
      </c>
      <c r="M5">
        <f t="shared" si="6"/>
        <v>19</v>
      </c>
      <c r="N5">
        <f t="shared" si="7"/>
        <v>26</v>
      </c>
      <c r="O5">
        <f t="shared" si="8"/>
        <v>14</v>
      </c>
      <c r="P5">
        <f t="shared" si="9"/>
        <v>26</v>
      </c>
      <c r="Q5">
        <f t="shared" si="10"/>
        <v>8</v>
      </c>
      <c r="R5" t="str">
        <f t="shared" si="11"/>
        <v/>
      </c>
    </row>
    <row r="6" spans="1:21" x14ac:dyDescent="0.25">
      <c r="A6" s="110" t="s">
        <v>31</v>
      </c>
      <c r="B6" s="130">
        <v>17</v>
      </c>
      <c r="E6" s="5" t="s">
        <v>49</v>
      </c>
      <c r="F6">
        <v>0</v>
      </c>
      <c r="G6" t="str">
        <f t="shared" si="0"/>
        <v/>
      </c>
      <c r="H6">
        <f t="shared" si="1"/>
        <v>2</v>
      </c>
      <c r="I6">
        <f t="shared" si="2"/>
        <v>12</v>
      </c>
      <c r="J6">
        <f t="shared" si="3"/>
        <v>34</v>
      </c>
      <c r="K6" t="str">
        <f t="shared" si="4"/>
        <v/>
      </c>
      <c r="L6">
        <f t="shared" si="5"/>
        <v>5</v>
      </c>
      <c r="M6">
        <f t="shared" si="6"/>
        <v>6</v>
      </c>
      <c r="N6">
        <f t="shared" si="7"/>
        <v>8</v>
      </c>
      <c r="O6">
        <f t="shared" si="8"/>
        <v>1</v>
      </c>
      <c r="P6">
        <f t="shared" si="9"/>
        <v>7</v>
      </c>
      <c r="Q6">
        <f t="shared" si="10"/>
        <v>2</v>
      </c>
      <c r="R6" t="str">
        <f t="shared" si="11"/>
        <v/>
      </c>
    </row>
    <row r="7" spans="1:21" x14ac:dyDescent="0.25">
      <c r="A7" s="111" t="s">
        <v>34</v>
      </c>
      <c r="B7" s="131">
        <v>1</v>
      </c>
      <c r="E7" t="s">
        <v>48</v>
      </c>
      <c r="F7">
        <f>IFERROR(VLOOKUP($E7,$A$6:$B$12,2,FALSE),"")</f>
        <v>3</v>
      </c>
      <c r="G7" t="str">
        <f t="shared" si="0"/>
        <v/>
      </c>
      <c r="H7" t="str">
        <f t="shared" si="1"/>
        <v/>
      </c>
      <c r="I7">
        <f t="shared" si="2"/>
        <v>2</v>
      </c>
      <c r="J7">
        <f t="shared" si="3"/>
        <v>22</v>
      </c>
      <c r="K7" t="str">
        <f t="shared" si="4"/>
        <v/>
      </c>
      <c r="L7">
        <f t="shared" si="5"/>
        <v>2</v>
      </c>
      <c r="M7">
        <f t="shared" si="6"/>
        <v>3</v>
      </c>
      <c r="N7">
        <f t="shared" si="7"/>
        <v>4</v>
      </c>
      <c r="O7" t="str">
        <f t="shared" si="8"/>
        <v/>
      </c>
      <c r="P7">
        <f t="shared" si="9"/>
        <v>4</v>
      </c>
      <c r="Q7" t="str">
        <f t="shared" si="10"/>
        <v/>
      </c>
      <c r="R7" t="str">
        <f t="shared" si="11"/>
        <v/>
      </c>
    </row>
    <row r="8" spans="1:21" x14ac:dyDescent="0.25">
      <c r="A8" s="111" t="s">
        <v>48</v>
      </c>
      <c r="B8" s="131">
        <v>3</v>
      </c>
      <c r="E8" t="s">
        <v>34</v>
      </c>
      <c r="F8">
        <f>IFERROR(VLOOKUP($E8,$A$6:$B$12,2,FALSE),"")</f>
        <v>1</v>
      </c>
      <c r="G8">
        <f t="shared" si="0"/>
        <v>1</v>
      </c>
      <c r="H8">
        <f t="shared" si="1"/>
        <v>2</v>
      </c>
      <c r="I8">
        <f t="shared" si="2"/>
        <v>1</v>
      </c>
      <c r="J8">
        <f t="shared" si="3"/>
        <v>6</v>
      </c>
      <c r="K8">
        <f t="shared" si="4"/>
        <v>3</v>
      </c>
      <c r="L8">
        <f t="shared" si="5"/>
        <v>2</v>
      </c>
      <c r="M8">
        <f t="shared" si="6"/>
        <v>1</v>
      </c>
      <c r="N8">
        <f t="shared" si="7"/>
        <v>1</v>
      </c>
      <c r="O8">
        <f t="shared" si="8"/>
        <v>1</v>
      </c>
      <c r="P8">
        <f t="shared" si="9"/>
        <v>2</v>
      </c>
      <c r="Q8">
        <f t="shared" si="10"/>
        <v>8</v>
      </c>
      <c r="R8" t="str">
        <f t="shared" si="11"/>
        <v/>
      </c>
    </row>
    <row r="9" spans="1:21" x14ac:dyDescent="0.25">
      <c r="A9" s="111" t="s">
        <v>50</v>
      </c>
      <c r="B9" s="131">
        <v>55</v>
      </c>
    </row>
    <row r="10" spans="1:21" x14ac:dyDescent="0.25">
      <c r="A10" s="111" t="s">
        <v>51</v>
      </c>
      <c r="B10" s="131">
        <v>101</v>
      </c>
      <c r="R10">
        <f>SUM(R3:R8)</f>
        <v>0</v>
      </c>
    </row>
    <row r="11" spans="1:21" x14ac:dyDescent="0.25">
      <c r="A11" s="111" t="s">
        <v>49</v>
      </c>
      <c r="B11" s="131">
        <v>2</v>
      </c>
      <c r="E11">
        <f>COUNTIF(F11:T11,"&gt;=0")</f>
        <v>12</v>
      </c>
      <c r="F11">
        <f t="shared" ref="F11:Q11" si="12">SUM(F3:F8)</f>
        <v>177</v>
      </c>
      <c r="G11">
        <f t="shared" si="12"/>
        <v>179</v>
      </c>
      <c r="H11">
        <f t="shared" si="12"/>
        <v>179</v>
      </c>
      <c r="I11">
        <f t="shared" si="12"/>
        <v>179</v>
      </c>
      <c r="J11">
        <f t="shared" si="12"/>
        <v>179</v>
      </c>
      <c r="K11">
        <f t="shared" si="12"/>
        <v>179</v>
      </c>
      <c r="L11">
        <f t="shared" si="12"/>
        <v>179</v>
      </c>
      <c r="M11">
        <f t="shared" si="12"/>
        <v>179</v>
      </c>
      <c r="N11">
        <f t="shared" si="12"/>
        <v>179</v>
      </c>
      <c r="O11">
        <f t="shared" si="12"/>
        <v>179</v>
      </c>
      <c r="P11">
        <f t="shared" si="12"/>
        <v>179</v>
      </c>
      <c r="Q11">
        <f t="shared" si="12"/>
        <v>99</v>
      </c>
    </row>
    <row r="12" spans="1:21" x14ac:dyDescent="0.25">
      <c r="A12" s="112" t="s">
        <v>363</v>
      </c>
      <c r="B12" s="132">
        <v>179</v>
      </c>
    </row>
    <row r="17" spans="1:2" x14ac:dyDescent="0.25">
      <c r="A17" s="108" t="s">
        <v>361</v>
      </c>
      <c r="B17" s="109" t="s">
        <v>527</v>
      </c>
    </row>
    <row r="18" spans="1:2" x14ac:dyDescent="0.25">
      <c r="A18" s="110" t="s">
        <v>34</v>
      </c>
      <c r="B18" s="130">
        <v>1</v>
      </c>
    </row>
    <row r="19" spans="1:2" x14ac:dyDescent="0.25">
      <c r="A19" s="111" t="s">
        <v>50</v>
      </c>
      <c r="B19" s="131">
        <v>25</v>
      </c>
    </row>
    <row r="20" spans="1:2" x14ac:dyDescent="0.25">
      <c r="A20" s="111" t="s">
        <v>51</v>
      </c>
      <c r="B20" s="131">
        <v>152</v>
      </c>
    </row>
    <row r="21" spans="1:2" x14ac:dyDescent="0.25">
      <c r="A21" s="111" t="s">
        <v>31</v>
      </c>
      <c r="B21" s="131">
        <v>1</v>
      </c>
    </row>
    <row r="22" spans="1:2" x14ac:dyDescent="0.25">
      <c r="A22" s="112" t="s">
        <v>363</v>
      </c>
      <c r="B22" s="132">
        <v>179</v>
      </c>
    </row>
    <row r="29" spans="1:2" x14ac:dyDescent="0.25">
      <c r="A29" s="108" t="s">
        <v>361</v>
      </c>
      <c r="B29" s="109" t="s">
        <v>528</v>
      </c>
    </row>
    <row r="30" spans="1:2" x14ac:dyDescent="0.25">
      <c r="A30" s="110" t="s">
        <v>31</v>
      </c>
      <c r="B30" s="130">
        <v>11</v>
      </c>
    </row>
    <row r="31" spans="1:2" x14ac:dyDescent="0.25">
      <c r="A31" s="111" t="s">
        <v>34</v>
      </c>
      <c r="B31" s="131">
        <v>2</v>
      </c>
    </row>
    <row r="32" spans="1:2" x14ac:dyDescent="0.25">
      <c r="A32" s="111" t="s">
        <v>49</v>
      </c>
      <c r="B32" s="131">
        <v>2</v>
      </c>
    </row>
    <row r="33" spans="1:2" x14ac:dyDescent="0.25">
      <c r="A33" s="111" t="s">
        <v>50</v>
      </c>
      <c r="B33" s="131">
        <v>45</v>
      </c>
    </row>
    <row r="34" spans="1:2" x14ac:dyDescent="0.25">
      <c r="A34" s="111" t="s">
        <v>51</v>
      </c>
      <c r="B34" s="131">
        <v>119</v>
      </c>
    </row>
    <row r="35" spans="1:2" x14ac:dyDescent="0.25">
      <c r="A35" s="112" t="s">
        <v>363</v>
      </c>
      <c r="B35" s="132">
        <v>179</v>
      </c>
    </row>
    <row r="41" spans="1:2" x14ac:dyDescent="0.25">
      <c r="A41" s="108" t="s">
        <v>361</v>
      </c>
      <c r="B41" s="109" t="s">
        <v>529</v>
      </c>
    </row>
    <row r="42" spans="1:2" x14ac:dyDescent="0.25">
      <c r="A42" s="110" t="s">
        <v>31</v>
      </c>
      <c r="B42" s="130">
        <v>26</v>
      </c>
    </row>
    <row r="43" spans="1:2" x14ac:dyDescent="0.25">
      <c r="A43" s="111" t="s">
        <v>34</v>
      </c>
      <c r="B43" s="131">
        <v>1</v>
      </c>
    </row>
    <row r="44" spans="1:2" x14ac:dyDescent="0.25">
      <c r="A44" s="111" t="s">
        <v>48</v>
      </c>
      <c r="B44" s="131">
        <v>2</v>
      </c>
    </row>
    <row r="45" spans="1:2" x14ac:dyDescent="0.25">
      <c r="A45" s="111" t="s">
        <v>49</v>
      </c>
      <c r="B45" s="131">
        <v>12</v>
      </c>
    </row>
    <row r="46" spans="1:2" x14ac:dyDescent="0.25">
      <c r="A46" s="111" t="s">
        <v>50</v>
      </c>
      <c r="B46" s="131">
        <v>45</v>
      </c>
    </row>
    <row r="47" spans="1:2" x14ac:dyDescent="0.25">
      <c r="A47" s="111" t="s">
        <v>51</v>
      </c>
      <c r="B47" s="131">
        <v>93</v>
      </c>
    </row>
    <row r="48" spans="1:2" x14ac:dyDescent="0.25">
      <c r="A48" s="112" t="s">
        <v>363</v>
      </c>
      <c r="B48" s="132">
        <v>179</v>
      </c>
    </row>
    <row r="53" spans="1:2" x14ac:dyDescent="0.25">
      <c r="A53" s="108" t="s">
        <v>361</v>
      </c>
      <c r="B53" s="109" t="s">
        <v>530</v>
      </c>
    </row>
    <row r="54" spans="1:2" x14ac:dyDescent="0.25">
      <c r="A54" s="110" t="s">
        <v>31</v>
      </c>
      <c r="B54" s="130">
        <v>53</v>
      </c>
    </row>
    <row r="55" spans="1:2" x14ac:dyDescent="0.25">
      <c r="A55" s="111" t="s">
        <v>34</v>
      </c>
      <c r="B55" s="131">
        <v>6</v>
      </c>
    </row>
    <row r="56" spans="1:2" x14ac:dyDescent="0.25">
      <c r="A56" s="111" t="s">
        <v>48</v>
      </c>
      <c r="B56" s="131">
        <v>22</v>
      </c>
    </row>
    <row r="57" spans="1:2" x14ac:dyDescent="0.25">
      <c r="A57" s="111" t="s">
        <v>49</v>
      </c>
      <c r="B57" s="131">
        <v>34</v>
      </c>
    </row>
    <row r="58" spans="1:2" x14ac:dyDescent="0.25">
      <c r="A58" s="111" t="s">
        <v>50</v>
      </c>
      <c r="B58" s="131">
        <v>30</v>
      </c>
    </row>
    <row r="59" spans="1:2" x14ac:dyDescent="0.25">
      <c r="A59" s="111" t="s">
        <v>51</v>
      </c>
      <c r="B59" s="131">
        <v>34</v>
      </c>
    </row>
    <row r="60" spans="1:2" x14ac:dyDescent="0.25">
      <c r="A60" s="112" t="s">
        <v>363</v>
      </c>
      <c r="B60" s="132">
        <v>179</v>
      </c>
    </row>
    <row r="65" spans="1:2" x14ac:dyDescent="0.25">
      <c r="A65" s="108" t="s">
        <v>361</v>
      </c>
      <c r="B65" s="109" t="s">
        <v>531</v>
      </c>
    </row>
    <row r="66" spans="1:2" x14ac:dyDescent="0.25">
      <c r="A66" s="110" t="s">
        <v>31</v>
      </c>
      <c r="B66" s="130">
        <v>12</v>
      </c>
    </row>
    <row r="67" spans="1:2" x14ac:dyDescent="0.25">
      <c r="A67" s="111" t="s">
        <v>34</v>
      </c>
      <c r="B67" s="131">
        <v>3</v>
      </c>
    </row>
    <row r="68" spans="1:2" x14ac:dyDescent="0.25">
      <c r="A68" s="111" t="s">
        <v>50</v>
      </c>
      <c r="B68" s="131">
        <v>54</v>
      </c>
    </row>
    <row r="69" spans="1:2" x14ac:dyDescent="0.25">
      <c r="A69" s="111" t="s">
        <v>51</v>
      </c>
      <c r="B69" s="131">
        <v>110</v>
      </c>
    </row>
    <row r="70" spans="1:2" x14ac:dyDescent="0.25">
      <c r="A70" s="112" t="s">
        <v>363</v>
      </c>
      <c r="B70" s="132">
        <v>179</v>
      </c>
    </row>
    <row r="77" spans="1:2" x14ac:dyDescent="0.25">
      <c r="A77" s="108" t="s">
        <v>361</v>
      </c>
      <c r="B77" s="109" t="s">
        <v>532</v>
      </c>
    </row>
    <row r="78" spans="1:2" x14ac:dyDescent="0.25">
      <c r="A78" s="110" t="s">
        <v>31</v>
      </c>
      <c r="B78" s="130">
        <v>12</v>
      </c>
    </row>
    <row r="79" spans="1:2" x14ac:dyDescent="0.25">
      <c r="A79" s="111" t="s">
        <v>34</v>
      </c>
      <c r="B79" s="131">
        <v>2</v>
      </c>
    </row>
    <row r="80" spans="1:2" x14ac:dyDescent="0.25">
      <c r="A80" s="111" t="s">
        <v>48</v>
      </c>
      <c r="B80" s="131">
        <v>2</v>
      </c>
    </row>
    <row r="81" spans="1:2" x14ac:dyDescent="0.25">
      <c r="A81" s="111" t="s">
        <v>49</v>
      </c>
      <c r="B81" s="131">
        <v>5</v>
      </c>
    </row>
    <row r="82" spans="1:2" x14ac:dyDescent="0.25">
      <c r="A82" s="111" t="s">
        <v>50</v>
      </c>
      <c r="B82" s="131">
        <v>49</v>
      </c>
    </row>
    <row r="83" spans="1:2" x14ac:dyDescent="0.25">
      <c r="A83" s="111" t="s">
        <v>51</v>
      </c>
      <c r="B83" s="131">
        <v>109</v>
      </c>
    </row>
    <row r="84" spans="1:2" x14ac:dyDescent="0.25">
      <c r="A84" s="112" t="s">
        <v>363</v>
      </c>
      <c r="B84" s="132">
        <v>179</v>
      </c>
    </row>
    <row r="89" spans="1:2" x14ac:dyDescent="0.25">
      <c r="A89" s="108" t="s">
        <v>361</v>
      </c>
      <c r="B89" s="109" t="s">
        <v>533</v>
      </c>
    </row>
    <row r="90" spans="1:2" x14ac:dyDescent="0.25">
      <c r="A90" s="110" t="s">
        <v>31</v>
      </c>
      <c r="B90" s="130">
        <v>19</v>
      </c>
    </row>
    <row r="91" spans="1:2" x14ac:dyDescent="0.25">
      <c r="A91" s="111" t="s">
        <v>34</v>
      </c>
      <c r="B91" s="131">
        <v>1</v>
      </c>
    </row>
    <row r="92" spans="1:2" x14ac:dyDescent="0.25">
      <c r="A92" s="111" t="s">
        <v>48</v>
      </c>
      <c r="B92" s="131">
        <v>3</v>
      </c>
    </row>
    <row r="93" spans="1:2" x14ac:dyDescent="0.25">
      <c r="A93" s="111" t="s">
        <v>49</v>
      </c>
      <c r="B93" s="131">
        <v>6</v>
      </c>
    </row>
    <row r="94" spans="1:2" x14ac:dyDescent="0.25">
      <c r="A94" s="111" t="s">
        <v>50</v>
      </c>
      <c r="B94" s="131">
        <v>42</v>
      </c>
    </row>
    <row r="95" spans="1:2" x14ac:dyDescent="0.25">
      <c r="A95" s="111" t="s">
        <v>51</v>
      </c>
      <c r="B95" s="131">
        <v>108</v>
      </c>
    </row>
    <row r="96" spans="1:2" x14ac:dyDescent="0.25">
      <c r="A96" s="112" t="s">
        <v>363</v>
      </c>
      <c r="B96" s="132">
        <v>179</v>
      </c>
    </row>
    <row r="101" spans="1:2" x14ac:dyDescent="0.25">
      <c r="A101" s="108" t="s">
        <v>361</v>
      </c>
      <c r="B101" s="109" t="s">
        <v>534</v>
      </c>
    </row>
    <row r="102" spans="1:2" x14ac:dyDescent="0.25">
      <c r="A102" s="110" t="s">
        <v>31</v>
      </c>
      <c r="B102" s="130">
        <v>26</v>
      </c>
    </row>
    <row r="103" spans="1:2" x14ac:dyDescent="0.25">
      <c r="A103" s="111" t="s">
        <v>34</v>
      </c>
      <c r="B103" s="131">
        <v>1</v>
      </c>
    </row>
    <row r="104" spans="1:2" x14ac:dyDescent="0.25">
      <c r="A104" s="111" t="s">
        <v>48</v>
      </c>
      <c r="B104" s="131">
        <v>4</v>
      </c>
    </row>
    <row r="105" spans="1:2" x14ac:dyDescent="0.25">
      <c r="A105" s="111" t="s">
        <v>49</v>
      </c>
      <c r="B105" s="131">
        <v>8</v>
      </c>
    </row>
    <row r="106" spans="1:2" x14ac:dyDescent="0.25">
      <c r="A106" s="111" t="s">
        <v>50</v>
      </c>
      <c r="B106" s="131">
        <v>57</v>
      </c>
    </row>
    <row r="107" spans="1:2" x14ac:dyDescent="0.25">
      <c r="A107" s="111" t="s">
        <v>51</v>
      </c>
      <c r="B107" s="131">
        <v>83</v>
      </c>
    </row>
    <row r="108" spans="1:2" x14ac:dyDescent="0.25">
      <c r="A108" s="112" t="s">
        <v>363</v>
      </c>
      <c r="B108" s="132">
        <v>179</v>
      </c>
    </row>
    <row r="113" spans="1:2" x14ac:dyDescent="0.25">
      <c r="A113" s="108" t="s">
        <v>361</v>
      </c>
      <c r="B113" s="109" t="s">
        <v>535</v>
      </c>
    </row>
    <row r="114" spans="1:2" x14ac:dyDescent="0.25">
      <c r="A114" s="110" t="s">
        <v>31</v>
      </c>
      <c r="B114" s="130">
        <v>14</v>
      </c>
    </row>
    <row r="115" spans="1:2" x14ac:dyDescent="0.25">
      <c r="A115" s="111" t="s">
        <v>34</v>
      </c>
      <c r="B115" s="131">
        <v>1</v>
      </c>
    </row>
    <row r="116" spans="1:2" x14ac:dyDescent="0.25">
      <c r="A116" s="111" t="s">
        <v>50</v>
      </c>
      <c r="B116" s="131">
        <v>21</v>
      </c>
    </row>
    <row r="117" spans="1:2" x14ac:dyDescent="0.25">
      <c r="A117" s="111" t="s">
        <v>51</v>
      </c>
      <c r="B117" s="131">
        <v>142</v>
      </c>
    </row>
    <row r="118" spans="1:2" x14ac:dyDescent="0.25">
      <c r="A118" s="111" t="s">
        <v>49</v>
      </c>
      <c r="B118" s="131">
        <v>1</v>
      </c>
    </row>
    <row r="119" spans="1:2" x14ac:dyDescent="0.25">
      <c r="A119" s="112" t="s">
        <v>363</v>
      </c>
      <c r="B119" s="132">
        <v>179</v>
      </c>
    </row>
    <row r="125" spans="1:2" x14ac:dyDescent="0.25">
      <c r="A125" s="108" t="s">
        <v>361</v>
      </c>
      <c r="B125" s="109" t="s">
        <v>536</v>
      </c>
    </row>
    <row r="126" spans="1:2" x14ac:dyDescent="0.25">
      <c r="A126" s="110" t="s">
        <v>31</v>
      </c>
      <c r="B126" s="130">
        <v>26</v>
      </c>
    </row>
    <row r="127" spans="1:2" x14ac:dyDescent="0.25">
      <c r="A127" s="111" t="s">
        <v>34</v>
      </c>
      <c r="B127" s="131">
        <v>2</v>
      </c>
    </row>
    <row r="128" spans="1:2" x14ac:dyDescent="0.25">
      <c r="A128" s="111" t="s">
        <v>49</v>
      </c>
      <c r="B128" s="131">
        <v>7</v>
      </c>
    </row>
    <row r="129" spans="1:2" x14ac:dyDescent="0.25">
      <c r="A129" s="111" t="s">
        <v>50</v>
      </c>
      <c r="B129" s="131">
        <v>59</v>
      </c>
    </row>
    <row r="130" spans="1:2" x14ac:dyDescent="0.25">
      <c r="A130" s="111" t="s">
        <v>51</v>
      </c>
      <c r="B130" s="131">
        <v>81</v>
      </c>
    </row>
    <row r="131" spans="1:2" x14ac:dyDescent="0.25">
      <c r="A131" s="111" t="s">
        <v>48</v>
      </c>
      <c r="B131" s="131">
        <v>4</v>
      </c>
    </row>
    <row r="132" spans="1:2" x14ac:dyDescent="0.25">
      <c r="A132" s="112" t="s">
        <v>363</v>
      </c>
      <c r="B132" s="132">
        <v>179</v>
      </c>
    </row>
    <row r="137" spans="1:2" x14ac:dyDescent="0.25">
      <c r="A137" s="108" t="s">
        <v>361</v>
      </c>
      <c r="B137" s="109" t="s">
        <v>537</v>
      </c>
    </row>
    <row r="138" spans="1:2" x14ac:dyDescent="0.25">
      <c r="A138" s="110" t="s">
        <v>31</v>
      </c>
      <c r="B138" s="130">
        <v>8</v>
      </c>
    </row>
    <row r="139" spans="1:2" x14ac:dyDescent="0.25">
      <c r="A139" s="111" t="s">
        <v>34</v>
      </c>
      <c r="B139" s="131">
        <v>8</v>
      </c>
    </row>
    <row r="140" spans="1:2" x14ac:dyDescent="0.25">
      <c r="A140" s="111" t="s">
        <v>49</v>
      </c>
      <c r="B140" s="131">
        <v>2</v>
      </c>
    </row>
    <row r="141" spans="1:2" x14ac:dyDescent="0.25">
      <c r="A141" s="111" t="s">
        <v>50</v>
      </c>
      <c r="B141" s="131">
        <v>20</v>
      </c>
    </row>
    <row r="142" spans="1:2" x14ac:dyDescent="0.25">
      <c r="A142" s="111" t="s">
        <v>51</v>
      </c>
      <c r="B142" s="131">
        <v>61</v>
      </c>
    </row>
    <row r="143" spans="1:2" x14ac:dyDescent="0.25">
      <c r="A143" s="111" t="s">
        <v>362</v>
      </c>
      <c r="B143" s="131"/>
    </row>
    <row r="144" spans="1:2" x14ac:dyDescent="0.25">
      <c r="A144" s="112" t="s">
        <v>363</v>
      </c>
      <c r="B144" s="132">
        <v>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04ED-9DFD-48CA-96B8-A1E5F0026B13}">
  <sheetPr codeName="Sheet11">
    <tabColor theme="3" tint="0.39997558519241921"/>
  </sheetPr>
  <dimension ref="A1:M39"/>
  <sheetViews>
    <sheetView zoomScale="98" zoomScaleNormal="98" workbookViewId="0">
      <selection activeCell="E22" sqref="E22"/>
    </sheetView>
  </sheetViews>
  <sheetFormatPr defaultRowHeight="15" x14ac:dyDescent="0.25"/>
  <cols>
    <col min="1" max="1" width="14" bestFit="1" customWidth="1"/>
    <col min="2" max="2" width="86.5703125" bestFit="1" customWidth="1"/>
    <col min="3" max="3" width="9.28515625" customWidth="1"/>
    <col min="4" max="4" width="22" customWidth="1"/>
    <col min="5" max="5" width="13.28515625" bestFit="1" customWidth="1"/>
    <col min="6" max="6" width="19.7109375" customWidth="1"/>
    <col min="7" max="7" width="17.42578125" bestFit="1" customWidth="1"/>
    <col min="8" max="8" width="16.5703125" customWidth="1"/>
    <col min="9" max="13" width="19.7109375" customWidth="1"/>
  </cols>
  <sheetData>
    <row r="1" spans="1:13" ht="105" x14ac:dyDescent="0.25">
      <c r="F1" s="7" t="str">
        <f>B5</f>
        <v>Count of I fully implement all the principles of IPM for weed management</v>
      </c>
      <c r="G1" s="7" t="str">
        <f>B17</f>
        <v>Count of I fully implement all the principles of IPM for the management of diseases</v>
      </c>
      <c r="H1" s="7" t="str">
        <f>B31</f>
        <v>Count of I fully implement all the principles of IPM for pest management (insect pests and other pests)</v>
      </c>
      <c r="I1" s="7"/>
      <c r="J1" s="7"/>
      <c r="K1" s="7"/>
      <c r="L1" s="7"/>
      <c r="M1" s="7"/>
    </row>
    <row r="2" spans="1:13" ht="84" customHeight="1" x14ac:dyDescent="0.25">
      <c r="D2" s="1" t="s">
        <v>521</v>
      </c>
      <c r="E2" t="s">
        <v>361</v>
      </c>
      <c r="F2" s="8" t="s">
        <v>522</v>
      </c>
      <c r="G2" s="8" t="s">
        <v>523</v>
      </c>
      <c r="H2" s="8" t="s">
        <v>524</v>
      </c>
      <c r="I2" s="28"/>
      <c r="J2" s="7"/>
      <c r="K2" s="7"/>
      <c r="L2" s="7"/>
      <c r="M2" s="7"/>
    </row>
    <row r="3" spans="1:13" x14ac:dyDescent="0.25">
      <c r="E3" t="s">
        <v>33</v>
      </c>
      <c r="F3">
        <f t="shared" ref="F3:F8" si="0">IFERROR(VLOOKUP($E3,$A$6:$B$12,2,FALSE),"")</f>
        <v>31</v>
      </c>
      <c r="G3">
        <f t="shared" ref="G3:G8" si="1">IFERROR(VLOOKUP($E3,$A$18:$B$24,2,FALSE),"")</f>
        <v>36</v>
      </c>
      <c r="H3">
        <f t="shared" ref="H3:H8" si="2">IFERROR(VLOOKUP(E3,$A$32:$B$38,2,FALSE),"")</f>
        <v>42</v>
      </c>
    </row>
    <row r="4" spans="1:13" x14ac:dyDescent="0.25">
      <c r="E4" s="1" t="s">
        <v>32</v>
      </c>
      <c r="F4">
        <f t="shared" si="0"/>
        <v>58</v>
      </c>
      <c r="G4">
        <f t="shared" si="1"/>
        <v>72</v>
      </c>
      <c r="H4">
        <f t="shared" si="2"/>
        <v>70</v>
      </c>
    </row>
    <row r="5" spans="1:13" x14ac:dyDescent="0.25">
      <c r="A5" s="108" t="s">
        <v>361</v>
      </c>
      <c r="B5" s="113" t="s">
        <v>519</v>
      </c>
      <c r="E5" t="s">
        <v>31</v>
      </c>
      <c r="F5">
        <f t="shared" si="0"/>
        <v>56</v>
      </c>
      <c r="G5">
        <f t="shared" si="1"/>
        <v>44</v>
      </c>
      <c r="H5">
        <f t="shared" si="2"/>
        <v>40</v>
      </c>
    </row>
    <row r="6" spans="1:13" x14ac:dyDescent="0.25">
      <c r="A6" s="110"/>
      <c r="B6" s="130">
        <v>3</v>
      </c>
      <c r="E6" t="s">
        <v>30</v>
      </c>
      <c r="F6">
        <f t="shared" si="0"/>
        <v>14</v>
      </c>
      <c r="G6">
        <f t="shared" si="1"/>
        <v>11</v>
      </c>
      <c r="H6">
        <f t="shared" si="2"/>
        <v>13</v>
      </c>
    </row>
    <row r="7" spans="1:13" x14ac:dyDescent="0.25">
      <c r="A7" s="111" t="s">
        <v>33</v>
      </c>
      <c r="B7" s="131">
        <v>31</v>
      </c>
      <c r="E7" t="s">
        <v>29</v>
      </c>
      <c r="F7">
        <f t="shared" si="0"/>
        <v>15</v>
      </c>
      <c r="G7">
        <f t="shared" si="1"/>
        <v>11</v>
      </c>
      <c r="H7">
        <f t="shared" si="2"/>
        <v>9</v>
      </c>
    </row>
    <row r="8" spans="1:13" x14ac:dyDescent="0.25">
      <c r="A8" s="111" t="s">
        <v>31</v>
      </c>
      <c r="B8" s="131">
        <v>56</v>
      </c>
      <c r="E8" t="s">
        <v>34</v>
      </c>
      <c r="F8" t="str">
        <f t="shared" si="0"/>
        <v/>
      </c>
      <c r="G8" t="str">
        <f t="shared" si="1"/>
        <v/>
      </c>
      <c r="H8" t="str">
        <f t="shared" si="2"/>
        <v/>
      </c>
    </row>
    <row r="9" spans="1:13" x14ac:dyDescent="0.25">
      <c r="A9" s="111" t="s">
        <v>29</v>
      </c>
      <c r="B9" s="131">
        <v>15</v>
      </c>
    </row>
    <row r="10" spans="1:13" x14ac:dyDescent="0.25">
      <c r="A10" s="111" t="s">
        <v>30</v>
      </c>
      <c r="B10" s="131">
        <v>14</v>
      </c>
    </row>
    <row r="11" spans="1:13" x14ac:dyDescent="0.25">
      <c r="A11" s="111" t="s">
        <v>32</v>
      </c>
      <c r="B11" s="131">
        <v>58</v>
      </c>
      <c r="E11">
        <f>COUNTIF(F11:L11,"&gt;=0")</f>
        <v>3</v>
      </c>
      <c r="F11">
        <f>SUM(F3:F8)</f>
        <v>174</v>
      </c>
      <c r="G11">
        <f>SUM(G3:G8)</f>
        <v>174</v>
      </c>
      <c r="H11">
        <f>SUM(H3:H8)</f>
        <v>174</v>
      </c>
    </row>
    <row r="12" spans="1:13" x14ac:dyDescent="0.25">
      <c r="A12" s="111" t="s">
        <v>362</v>
      </c>
      <c r="B12" s="131"/>
    </row>
    <row r="13" spans="1:13" x14ac:dyDescent="0.25">
      <c r="A13" s="112" t="s">
        <v>363</v>
      </c>
      <c r="B13" s="132">
        <v>177</v>
      </c>
    </row>
    <row r="17" spans="1:2" ht="30" x14ac:dyDescent="0.25">
      <c r="A17" s="108" t="s">
        <v>361</v>
      </c>
      <c r="B17" s="113" t="s">
        <v>547</v>
      </c>
    </row>
    <row r="18" spans="1:2" x14ac:dyDescent="0.25">
      <c r="A18" s="110"/>
      <c r="B18" s="130">
        <v>3</v>
      </c>
    </row>
    <row r="19" spans="1:2" x14ac:dyDescent="0.25">
      <c r="A19" s="111" t="s">
        <v>33</v>
      </c>
      <c r="B19" s="131">
        <v>36</v>
      </c>
    </row>
    <row r="20" spans="1:2" x14ac:dyDescent="0.25">
      <c r="A20" s="111" t="s">
        <v>31</v>
      </c>
      <c r="B20" s="131">
        <v>44</v>
      </c>
    </row>
    <row r="21" spans="1:2" x14ac:dyDescent="0.25">
      <c r="A21" s="111" t="s">
        <v>29</v>
      </c>
      <c r="B21" s="131">
        <v>11</v>
      </c>
    </row>
    <row r="22" spans="1:2" x14ac:dyDescent="0.25">
      <c r="A22" s="111" t="s">
        <v>30</v>
      </c>
      <c r="B22" s="131">
        <v>11</v>
      </c>
    </row>
    <row r="23" spans="1:2" x14ac:dyDescent="0.25">
      <c r="A23" s="111" t="s">
        <v>32</v>
      </c>
      <c r="B23" s="131">
        <v>72</v>
      </c>
    </row>
    <row r="24" spans="1:2" x14ac:dyDescent="0.25">
      <c r="A24" s="111" t="s">
        <v>362</v>
      </c>
      <c r="B24" s="131"/>
    </row>
    <row r="25" spans="1:2" x14ac:dyDescent="0.25">
      <c r="A25" s="112" t="s">
        <v>363</v>
      </c>
      <c r="B25" s="132">
        <v>177</v>
      </c>
    </row>
    <row r="31" spans="1:2" ht="30" x14ac:dyDescent="0.25">
      <c r="A31" s="108" t="s">
        <v>361</v>
      </c>
      <c r="B31" s="113" t="s">
        <v>520</v>
      </c>
    </row>
    <row r="32" spans="1:2" x14ac:dyDescent="0.25">
      <c r="A32" s="110"/>
      <c r="B32" s="130">
        <v>3</v>
      </c>
    </row>
    <row r="33" spans="1:2" x14ac:dyDescent="0.25">
      <c r="A33" s="111" t="s">
        <v>33</v>
      </c>
      <c r="B33" s="131">
        <v>42</v>
      </c>
    </row>
    <row r="34" spans="1:2" x14ac:dyDescent="0.25">
      <c r="A34" s="111" t="s">
        <v>31</v>
      </c>
      <c r="B34" s="131">
        <v>40</v>
      </c>
    </row>
    <row r="35" spans="1:2" x14ac:dyDescent="0.25">
      <c r="A35" s="111" t="s">
        <v>29</v>
      </c>
      <c r="B35" s="131">
        <v>9</v>
      </c>
    </row>
    <row r="36" spans="1:2" x14ac:dyDescent="0.25">
      <c r="A36" s="111" t="s">
        <v>30</v>
      </c>
      <c r="B36" s="131">
        <v>13</v>
      </c>
    </row>
    <row r="37" spans="1:2" x14ac:dyDescent="0.25">
      <c r="A37" s="111" t="s">
        <v>32</v>
      </c>
      <c r="B37" s="131">
        <v>70</v>
      </c>
    </row>
    <row r="38" spans="1:2" x14ac:dyDescent="0.25">
      <c r="A38" s="111" t="s">
        <v>362</v>
      </c>
      <c r="B38" s="131"/>
    </row>
    <row r="39" spans="1:2" x14ac:dyDescent="0.25">
      <c r="A39" s="112" t="s">
        <v>363</v>
      </c>
      <c r="B39" s="132">
        <v>177</v>
      </c>
    </row>
  </sheetData>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9717A-A8A4-4C39-A470-9F523AFE74E1}">
  <sheetPr codeName="Sheet16">
    <tabColor theme="3" tint="0.39997558519241921"/>
  </sheetPr>
  <dimension ref="A1:M30"/>
  <sheetViews>
    <sheetView zoomScale="98" zoomScaleNormal="98" workbookViewId="0">
      <selection activeCell="C6" sqref="C6"/>
    </sheetView>
  </sheetViews>
  <sheetFormatPr defaultRowHeight="15" x14ac:dyDescent="0.25"/>
  <cols>
    <col min="1" max="1" width="20.28515625" bestFit="1" customWidth="1"/>
    <col min="2" max="2" width="54.5703125" bestFit="1" customWidth="1"/>
    <col min="3" max="3" width="44.140625" customWidth="1"/>
    <col min="4" max="4" width="13.140625" bestFit="1" customWidth="1"/>
    <col min="5" max="5" width="16.28515625" bestFit="1" customWidth="1"/>
    <col min="6" max="8" width="26.140625" customWidth="1"/>
    <col min="9" max="9" width="5.28515625" customWidth="1"/>
    <col min="10" max="10" width="13.140625" bestFit="1" customWidth="1"/>
    <col min="11" max="11" width="23.42578125" bestFit="1" customWidth="1"/>
    <col min="12" max="12" width="21.42578125" bestFit="1" customWidth="1"/>
    <col min="13" max="13" width="17.140625" customWidth="1"/>
    <col min="14" max="14" width="25" bestFit="1" customWidth="1"/>
  </cols>
  <sheetData>
    <row r="1" spans="1:13" ht="60" customHeight="1" x14ac:dyDescent="0.25">
      <c r="A1" s="129"/>
      <c r="B1" s="129"/>
      <c r="F1" s="7">
        <f>B5</f>
        <v>4</v>
      </c>
      <c r="G1" s="7">
        <f>B17</f>
        <v>77</v>
      </c>
      <c r="H1" s="7">
        <f>B29</f>
        <v>0</v>
      </c>
    </row>
    <row r="2" spans="1:13" x14ac:dyDescent="0.25">
      <c r="A2" s="108" t="s">
        <v>361</v>
      </c>
      <c r="B2" s="109" t="s">
        <v>540</v>
      </c>
      <c r="D2" s="1" t="s">
        <v>828</v>
      </c>
      <c r="E2" t="s">
        <v>361</v>
      </c>
      <c r="F2" s="8" t="s">
        <v>522</v>
      </c>
      <c r="G2" s="8" t="s">
        <v>523</v>
      </c>
      <c r="H2" s="8" t="s">
        <v>524</v>
      </c>
      <c r="M2" s="1"/>
    </row>
    <row r="3" spans="1:13" ht="22.5" customHeight="1" x14ac:dyDescent="0.25">
      <c r="A3" s="110"/>
      <c r="B3" s="130">
        <v>3</v>
      </c>
      <c r="E3" t="s">
        <v>75</v>
      </c>
      <c r="F3">
        <f t="shared" ref="F3:F8" si="0">IFERROR(VLOOKUP($E3,$A$3:$B$9,2,FALSE),"")</f>
        <v>17</v>
      </c>
      <c r="G3">
        <f t="shared" ref="G3:G8" si="1">IFERROR(VLOOKUP($E3,$A$13:$B$19,2,FALSE),"")</f>
        <v>33</v>
      </c>
      <c r="H3">
        <f t="shared" ref="H3:H8" si="2">IFERROR(VLOOKUP(E3,$A$24:$B$30,2,FALSE),"")</f>
        <v>29</v>
      </c>
      <c r="M3" s="7"/>
    </row>
    <row r="4" spans="1:13" ht="19.5" customHeight="1" x14ac:dyDescent="0.25">
      <c r="A4" s="111" t="s">
        <v>75</v>
      </c>
      <c r="B4" s="131">
        <v>17</v>
      </c>
      <c r="E4" t="s">
        <v>74</v>
      </c>
      <c r="F4">
        <f t="shared" si="0"/>
        <v>62</v>
      </c>
      <c r="G4">
        <f t="shared" si="1"/>
        <v>58</v>
      </c>
      <c r="H4">
        <f t="shared" si="2"/>
        <v>67</v>
      </c>
      <c r="M4" s="7"/>
    </row>
    <row r="5" spans="1:13" x14ac:dyDescent="0.25">
      <c r="A5" s="111" t="s">
        <v>457</v>
      </c>
      <c r="B5" s="131">
        <v>4</v>
      </c>
      <c r="E5" t="s">
        <v>73</v>
      </c>
      <c r="F5">
        <f t="shared" si="0"/>
        <v>74</v>
      </c>
      <c r="G5">
        <f t="shared" si="1"/>
        <v>77</v>
      </c>
      <c r="H5">
        <f t="shared" si="2"/>
        <v>69</v>
      </c>
      <c r="M5" s="7"/>
    </row>
    <row r="6" spans="1:13" x14ac:dyDescent="0.25">
      <c r="A6" s="111" t="s">
        <v>74</v>
      </c>
      <c r="B6" s="131">
        <v>62</v>
      </c>
      <c r="E6" t="s">
        <v>72</v>
      </c>
      <c r="F6">
        <f t="shared" si="0"/>
        <v>17</v>
      </c>
      <c r="G6">
        <f t="shared" si="1"/>
        <v>6</v>
      </c>
      <c r="H6">
        <f t="shared" si="2"/>
        <v>9</v>
      </c>
      <c r="M6" s="7"/>
    </row>
    <row r="7" spans="1:13" x14ac:dyDescent="0.25">
      <c r="A7" s="111" t="s">
        <v>72</v>
      </c>
      <c r="B7" s="131">
        <v>17</v>
      </c>
      <c r="E7" t="s">
        <v>457</v>
      </c>
      <c r="F7">
        <f t="shared" si="0"/>
        <v>4</v>
      </c>
      <c r="G7" t="str">
        <f t="shared" si="1"/>
        <v/>
      </c>
      <c r="H7" t="str">
        <f t="shared" si="2"/>
        <v/>
      </c>
    </row>
    <row r="8" spans="1:13" x14ac:dyDescent="0.25">
      <c r="A8" s="111" t="s">
        <v>73</v>
      </c>
      <c r="B8" s="131">
        <v>74</v>
      </c>
      <c r="E8" t="s">
        <v>34</v>
      </c>
      <c r="F8" t="str">
        <f t="shared" si="0"/>
        <v/>
      </c>
      <c r="G8" t="str">
        <f t="shared" si="1"/>
        <v/>
      </c>
      <c r="H8" t="str">
        <f t="shared" si="2"/>
        <v/>
      </c>
    </row>
    <row r="9" spans="1:13" x14ac:dyDescent="0.25">
      <c r="A9" s="111" t="s">
        <v>362</v>
      </c>
      <c r="B9" s="131"/>
    </row>
    <row r="10" spans="1:13" x14ac:dyDescent="0.25">
      <c r="A10" s="112" t="s">
        <v>363</v>
      </c>
      <c r="B10" s="132">
        <v>177</v>
      </c>
    </row>
    <row r="11" spans="1:13" x14ac:dyDescent="0.25">
      <c r="E11">
        <f>COUNTIF(F11:L11,"&gt;=0")</f>
        <v>3</v>
      </c>
      <c r="F11">
        <f>SUM(F3:F8)</f>
        <v>174</v>
      </c>
      <c r="G11">
        <f>SUM(G3:G8)</f>
        <v>174</v>
      </c>
      <c r="H11">
        <f>SUM(H3:H8)</f>
        <v>174</v>
      </c>
    </row>
    <row r="12" spans="1:13" x14ac:dyDescent="0.25">
      <c r="A12" s="108" t="s">
        <v>361</v>
      </c>
      <c r="B12" s="109" t="s">
        <v>541</v>
      </c>
    </row>
    <row r="13" spans="1:13" x14ac:dyDescent="0.25">
      <c r="A13" s="110"/>
      <c r="B13" s="130">
        <v>3</v>
      </c>
    </row>
    <row r="14" spans="1:13" x14ac:dyDescent="0.25">
      <c r="A14" s="111" t="s">
        <v>75</v>
      </c>
      <c r="B14" s="131">
        <v>33</v>
      </c>
    </row>
    <row r="15" spans="1:13" x14ac:dyDescent="0.25">
      <c r="A15" s="111" t="s">
        <v>74</v>
      </c>
      <c r="B15" s="131">
        <v>58</v>
      </c>
    </row>
    <row r="16" spans="1:13" x14ac:dyDescent="0.25">
      <c r="A16" s="111" t="s">
        <v>72</v>
      </c>
      <c r="B16" s="131">
        <v>6</v>
      </c>
    </row>
    <row r="17" spans="1:2" x14ac:dyDescent="0.25">
      <c r="A17" s="111" t="s">
        <v>73</v>
      </c>
      <c r="B17" s="131">
        <v>77</v>
      </c>
    </row>
    <row r="18" spans="1:2" x14ac:dyDescent="0.25">
      <c r="A18" s="111" t="s">
        <v>362</v>
      </c>
      <c r="B18" s="131"/>
    </row>
    <row r="19" spans="1:2" x14ac:dyDescent="0.25">
      <c r="A19" s="112" t="s">
        <v>363</v>
      </c>
      <c r="B19" s="132">
        <v>177</v>
      </c>
    </row>
    <row r="23" spans="1:2" x14ac:dyDescent="0.25">
      <c r="A23" s="108" t="s">
        <v>361</v>
      </c>
      <c r="B23" s="109" t="s">
        <v>542</v>
      </c>
    </row>
    <row r="24" spans="1:2" x14ac:dyDescent="0.25">
      <c r="A24" s="110"/>
      <c r="B24" s="130">
        <v>3</v>
      </c>
    </row>
    <row r="25" spans="1:2" x14ac:dyDescent="0.25">
      <c r="A25" s="111" t="s">
        <v>75</v>
      </c>
      <c r="B25" s="131">
        <v>29</v>
      </c>
    </row>
    <row r="26" spans="1:2" x14ac:dyDescent="0.25">
      <c r="A26" s="111" t="s">
        <v>74</v>
      </c>
      <c r="B26" s="131">
        <v>67</v>
      </c>
    </row>
    <row r="27" spans="1:2" x14ac:dyDescent="0.25">
      <c r="A27" s="111" t="s">
        <v>72</v>
      </c>
      <c r="B27" s="131">
        <v>9</v>
      </c>
    </row>
    <row r="28" spans="1:2" x14ac:dyDescent="0.25">
      <c r="A28" s="111" t="s">
        <v>73</v>
      </c>
      <c r="B28" s="131">
        <v>69</v>
      </c>
    </row>
    <row r="29" spans="1:2" x14ac:dyDescent="0.25">
      <c r="A29" s="111" t="s">
        <v>362</v>
      </c>
      <c r="B29" s="131"/>
    </row>
    <row r="30" spans="1:2" x14ac:dyDescent="0.25">
      <c r="A30" s="112" t="s">
        <v>363</v>
      </c>
      <c r="B30" s="132">
        <v>177</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AFE2-164C-43C5-9F7F-71097DB1108D}">
  <sheetPr codeName="Sheet22">
    <tabColor theme="3" tint="0.39997558519241921"/>
  </sheetPr>
  <dimension ref="A1:Q52"/>
  <sheetViews>
    <sheetView workbookViewId="0">
      <selection activeCell="K1" sqref="K1"/>
    </sheetView>
  </sheetViews>
  <sheetFormatPr defaultRowHeight="15" x14ac:dyDescent="0.25"/>
  <cols>
    <col min="1" max="1" width="25.85546875" bestFit="1" customWidth="1"/>
    <col min="2" max="2" width="41.7109375" bestFit="1" customWidth="1"/>
    <col min="3" max="3" width="11.85546875" bestFit="1" customWidth="1"/>
    <col min="4" max="4" width="8.85546875" bestFit="1" customWidth="1"/>
    <col min="5" max="5" width="24.85546875" customWidth="1"/>
    <col min="6" max="6" width="9.85546875" bestFit="1" customWidth="1"/>
    <col min="7" max="7" width="11.140625" bestFit="1" customWidth="1"/>
    <col min="8" max="8" width="25.140625" bestFit="1" customWidth="1"/>
    <col min="9" max="9" width="20.85546875" customWidth="1"/>
    <col min="11" max="11" width="51.140625" style="38" customWidth="1"/>
    <col min="12" max="12" width="14" style="38" bestFit="1" customWidth="1"/>
    <col min="13" max="13" width="11.85546875" style="38" bestFit="1" customWidth="1"/>
    <col min="14" max="14" width="8.85546875" style="38" bestFit="1" customWidth="1"/>
    <col min="15" max="15" width="11" style="38" bestFit="1" customWidth="1"/>
    <col min="16" max="16" width="9.85546875" style="38" bestFit="1" customWidth="1"/>
    <col min="17" max="17" width="11.140625" style="38" bestFit="1" customWidth="1"/>
  </cols>
  <sheetData>
    <row r="1" spans="1:17" ht="60" customHeight="1" x14ac:dyDescent="0.25">
      <c r="A1" s="129"/>
      <c r="B1" s="129"/>
      <c r="F1" s="8" t="str">
        <f>B5</f>
        <v>Count of Tolerate pests, diseases and weeds</v>
      </c>
      <c r="G1" s="8" t="str">
        <f>B17</f>
        <v>Count of Change the cropping system, including the crop rotation</v>
      </c>
      <c r="H1" s="8" t="str">
        <f>B29</f>
        <v>Count of Use novel crop protection measures</v>
      </c>
      <c r="I1" s="28"/>
      <c r="J1" s="7"/>
      <c r="K1" s="39" t="s">
        <v>829</v>
      </c>
      <c r="L1" s="40"/>
      <c r="M1" s="40"/>
      <c r="N1" s="40"/>
      <c r="O1" s="40"/>
      <c r="P1" s="40"/>
      <c r="Q1" s="40"/>
    </row>
    <row r="2" spans="1:17" ht="75" x14ac:dyDescent="0.25">
      <c r="D2" s="8" t="s">
        <v>571</v>
      </c>
      <c r="E2" s="7" t="s">
        <v>361</v>
      </c>
      <c r="F2" s="8" t="s">
        <v>386</v>
      </c>
      <c r="G2" s="8" t="s">
        <v>568</v>
      </c>
      <c r="H2" s="8" t="s">
        <v>149</v>
      </c>
      <c r="I2" s="28"/>
      <c r="J2" s="8"/>
      <c r="K2" s="40"/>
      <c r="L2" s="40"/>
      <c r="M2" s="40"/>
      <c r="N2" s="40"/>
      <c r="O2" s="40"/>
      <c r="P2" s="40"/>
      <c r="Q2" s="40"/>
    </row>
    <row r="3" spans="1:17" x14ac:dyDescent="0.25">
      <c r="E3" s="5" t="s">
        <v>157</v>
      </c>
      <c r="F3">
        <f t="shared" ref="F3:F8" si="0">IFERROR(VLOOKUP($E3,$A$6:$B$12,2,FALSE),"")</f>
        <v>52</v>
      </c>
      <c r="G3">
        <f t="shared" ref="G3:G8" si="1">IFERROR(VLOOKUP($E3,$A$18:$B$24,2,FALSE),"")</f>
        <v>55</v>
      </c>
      <c r="H3">
        <f t="shared" ref="H3:H8" si="2">IFERROR(VLOOKUP(E3,$A$30:$B$36,2,FALSE),"")</f>
        <v>71</v>
      </c>
      <c r="K3" s="40" t="s">
        <v>562</v>
      </c>
      <c r="L3" s="40" t="s">
        <v>563</v>
      </c>
      <c r="M3" s="40"/>
      <c r="N3" s="40"/>
      <c r="O3" s="40"/>
      <c r="P3" s="40"/>
      <c r="Q3" s="40"/>
    </row>
    <row r="4" spans="1:17" x14ac:dyDescent="0.25">
      <c r="E4" s="5" t="s">
        <v>156</v>
      </c>
      <c r="F4">
        <f t="shared" si="0"/>
        <v>55</v>
      </c>
      <c r="G4">
        <f t="shared" si="1"/>
        <v>35</v>
      </c>
      <c r="H4">
        <f t="shared" si="2"/>
        <v>48</v>
      </c>
      <c r="K4" s="40" t="s">
        <v>361</v>
      </c>
      <c r="L4" s="40" t="s">
        <v>479</v>
      </c>
      <c r="M4" s="40" t="s">
        <v>487</v>
      </c>
      <c r="N4" s="40" t="s">
        <v>87</v>
      </c>
      <c r="O4" s="40" t="s">
        <v>405</v>
      </c>
      <c r="P4" s="40" t="s">
        <v>86</v>
      </c>
      <c r="Q4" s="40" t="s">
        <v>363</v>
      </c>
    </row>
    <row r="5" spans="1:17" x14ac:dyDescent="0.25">
      <c r="A5" s="108" t="s">
        <v>361</v>
      </c>
      <c r="B5" s="136" t="s">
        <v>562</v>
      </c>
      <c r="E5" s="5" t="s">
        <v>31</v>
      </c>
      <c r="F5">
        <f t="shared" si="0"/>
        <v>22</v>
      </c>
      <c r="G5">
        <f t="shared" si="1"/>
        <v>29</v>
      </c>
      <c r="H5">
        <f t="shared" si="2"/>
        <v>25</v>
      </c>
      <c r="K5" s="40"/>
      <c r="L5" s="40">
        <v>1</v>
      </c>
      <c r="M5" s="40"/>
      <c r="N5" s="40"/>
      <c r="O5" s="40"/>
      <c r="P5" s="40"/>
      <c r="Q5" s="40">
        <v>1</v>
      </c>
    </row>
    <row r="6" spans="1:17" x14ac:dyDescent="0.25">
      <c r="A6" s="110" t="s">
        <v>157</v>
      </c>
      <c r="B6" s="133">
        <v>52</v>
      </c>
      <c r="E6" s="5" t="s">
        <v>254</v>
      </c>
      <c r="F6">
        <f t="shared" si="0"/>
        <v>15</v>
      </c>
      <c r="G6">
        <f t="shared" si="1"/>
        <v>9</v>
      </c>
      <c r="H6">
        <f t="shared" si="2"/>
        <v>5</v>
      </c>
      <c r="K6" s="40" t="s">
        <v>157</v>
      </c>
      <c r="L6" s="40">
        <v>16</v>
      </c>
      <c r="M6" s="40">
        <v>6</v>
      </c>
      <c r="N6" s="40">
        <v>6</v>
      </c>
      <c r="O6" s="40">
        <v>11</v>
      </c>
      <c r="P6" s="40"/>
      <c r="Q6" s="40">
        <v>39</v>
      </c>
    </row>
    <row r="7" spans="1:17" x14ac:dyDescent="0.25">
      <c r="A7" s="111" t="s">
        <v>33</v>
      </c>
      <c r="B7" s="134">
        <v>1</v>
      </c>
      <c r="E7" s="5" t="s">
        <v>278</v>
      </c>
      <c r="F7">
        <f t="shared" si="0"/>
        <v>8</v>
      </c>
      <c r="G7">
        <f t="shared" si="1"/>
        <v>4</v>
      </c>
      <c r="H7" t="str">
        <f t="shared" si="2"/>
        <v/>
      </c>
      <c r="K7" s="40" t="s">
        <v>31</v>
      </c>
      <c r="L7" s="40">
        <v>8</v>
      </c>
      <c r="M7" s="40">
        <v>4</v>
      </c>
      <c r="N7" s="40">
        <v>1</v>
      </c>
      <c r="O7" s="40">
        <v>3</v>
      </c>
      <c r="P7" s="40"/>
      <c r="Q7" s="40">
        <v>16</v>
      </c>
    </row>
    <row r="8" spans="1:17" x14ac:dyDescent="0.25">
      <c r="A8" s="111" t="s">
        <v>31</v>
      </c>
      <c r="B8" s="134">
        <v>22</v>
      </c>
      <c r="E8" t="s">
        <v>34</v>
      </c>
      <c r="F8">
        <f t="shared" si="0"/>
        <v>1</v>
      </c>
      <c r="G8">
        <f t="shared" si="1"/>
        <v>9</v>
      </c>
      <c r="H8">
        <f t="shared" si="2"/>
        <v>1</v>
      </c>
      <c r="K8" s="40" t="s">
        <v>34</v>
      </c>
      <c r="L8" s="40"/>
      <c r="M8" s="40"/>
      <c r="N8" s="40"/>
      <c r="O8" s="40">
        <v>1</v>
      </c>
      <c r="P8" s="40"/>
      <c r="Q8" s="40">
        <v>1</v>
      </c>
    </row>
    <row r="9" spans="1:17" x14ac:dyDescent="0.25">
      <c r="A9" s="111" t="s">
        <v>34</v>
      </c>
      <c r="B9" s="134">
        <v>1</v>
      </c>
      <c r="K9" s="40" t="s">
        <v>278</v>
      </c>
      <c r="L9" s="40"/>
      <c r="M9" s="40">
        <v>2</v>
      </c>
      <c r="N9" s="40"/>
      <c r="O9" s="40">
        <v>1</v>
      </c>
      <c r="P9" s="40"/>
      <c r="Q9" s="40">
        <v>3</v>
      </c>
    </row>
    <row r="10" spans="1:17" x14ac:dyDescent="0.25">
      <c r="A10" s="111" t="s">
        <v>278</v>
      </c>
      <c r="B10" s="134">
        <v>8</v>
      </c>
      <c r="E10">
        <f>COUNTIF(F10:L10,"&gt;=0")</f>
        <v>3</v>
      </c>
      <c r="F10">
        <f>SUM(F3:F8)</f>
        <v>153</v>
      </c>
      <c r="G10">
        <f>SUM(G3:G8)</f>
        <v>141</v>
      </c>
      <c r="H10">
        <f>SUM(H3:H8)</f>
        <v>150</v>
      </c>
      <c r="K10" s="39" t="s">
        <v>254</v>
      </c>
      <c r="L10" s="40"/>
      <c r="M10" s="40">
        <v>4</v>
      </c>
      <c r="N10" s="40"/>
      <c r="O10" s="40">
        <v>1</v>
      </c>
      <c r="P10" s="40"/>
      <c r="Q10" s="40">
        <v>5</v>
      </c>
    </row>
    <row r="11" spans="1:17" x14ac:dyDescent="0.25">
      <c r="A11" s="111" t="s">
        <v>254</v>
      </c>
      <c r="B11" s="134">
        <v>15</v>
      </c>
      <c r="K11" s="41" t="s">
        <v>30</v>
      </c>
      <c r="L11" s="40"/>
      <c r="M11" s="40"/>
      <c r="N11" s="40">
        <v>1</v>
      </c>
      <c r="O11" s="40"/>
      <c r="P11" s="40"/>
      <c r="Q11" s="40">
        <v>1</v>
      </c>
    </row>
    <row r="12" spans="1:17" x14ac:dyDescent="0.25">
      <c r="A12" s="111" t="s">
        <v>156</v>
      </c>
      <c r="B12" s="134">
        <v>55</v>
      </c>
      <c r="K12" s="39" t="s">
        <v>156</v>
      </c>
      <c r="L12" s="40">
        <v>12</v>
      </c>
      <c r="M12" s="40">
        <v>7</v>
      </c>
      <c r="N12" s="40"/>
      <c r="O12" s="40">
        <v>4</v>
      </c>
      <c r="P12" s="40"/>
      <c r="Q12" s="40">
        <v>23</v>
      </c>
    </row>
    <row r="13" spans="1:17" x14ac:dyDescent="0.25">
      <c r="A13" s="111" t="s">
        <v>32</v>
      </c>
      <c r="B13" s="134">
        <v>2</v>
      </c>
      <c r="K13" s="41" t="s">
        <v>32</v>
      </c>
      <c r="L13" s="40"/>
      <c r="M13" s="40"/>
      <c r="N13" s="40">
        <v>4</v>
      </c>
      <c r="O13" s="40"/>
      <c r="P13" s="40"/>
      <c r="Q13" s="40">
        <v>4</v>
      </c>
    </row>
    <row r="14" spans="1:17" x14ac:dyDescent="0.25">
      <c r="A14" s="111" t="s">
        <v>362</v>
      </c>
      <c r="B14" s="134"/>
      <c r="K14" s="40" t="s">
        <v>362</v>
      </c>
      <c r="L14" s="40"/>
      <c r="M14" s="40"/>
      <c r="N14" s="40"/>
      <c r="O14" s="40"/>
      <c r="P14" s="40"/>
      <c r="Q14" s="40"/>
    </row>
    <row r="15" spans="1:17" x14ac:dyDescent="0.25">
      <c r="A15" s="112" t="s">
        <v>363</v>
      </c>
      <c r="B15" s="135">
        <v>156</v>
      </c>
      <c r="K15" s="40" t="s">
        <v>363</v>
      </c>
      <c r="L15" s="40">
        <v>37</v>
      </c>
      <c r="M15" s="40">
        <v>23</v>
      </c>
      <c r="N15" s="40">
        <v>12</v>
      </c>
      <c r="O15" s="40">
        <v>21</v>
      </c>
      <c r="P15" s="40"/>
      <c r="Q15" s="40">
        <v>93</v>
      </c>
    </row>
    <row r="16" spans="1:17" x14ac:dyDescent="0.25">
      <c r="K16"/>
      <c r="L16" s="7"/>
      <c r="M16"/>
      <c r="N16"/>
      <c r="O16"/>
      <c r="P16"/>
      <c r="Q16"/>
    </row>
    <row r="17" spans="1:17" x14ac:dyDescent="0.25">
      <c r="A17" s="108" t="s">
        <v>361</v>
      </c>
      <c r="B17" s="136" t="s">
        <v>564</v>
      </c>
      <c r="K17"/>
      <c r="L17" s="7"/>
      <c r="M17"/>
      <c r="N17"/>
      <c r="O17"/>
      <c r="P17"/>
      <c r="Q17"/>
    </row>
    <row r="18" spans="1:17" x14ac:dyDescent="0.25">
      <c r="A18" s="110" t="s">
        <v>157</v>
      </c>
      <c r="B18" s="133">
        <v>55</v>
      </c>
      <c r="K18"/>
      <c r="L18" s="7"/>
      <c r="M18"/>
      <c r="N18"/>
      <c r="O18"/>
      <c r="P18"/>
      <c r="Q18"/>
    </row>
    <row r="19" spans="1:17" x14ac:dyDescent="0.25">
      <c r="A19" s="111" t="s">
        <v>31</v>
      </c>
      <c r="B19" s="134">
        <v>29</v>
      </c>
      <c r="K19" s="40" t="s">
        <v>564</v>
      </c>
      <c r="L19" s="40" t="s">
        <v>563</v>
      </c>
      <c r="M19" s="40"/>
      <c r="N19" s="40"/>
      <c r="O19" s="40"/>
      <c r="P19" s="40"/>
      <c r="Q19" s="40"/>
    </row>
    <row r="20" spans="1:17" x14ac:dyDescent="0.25">
      <c r="A20" s="111" t="s">
        <v>34</v>
      </c>
      <c r="B20" s="134">
        <v>9</v>
      </c>
      <c r="K20" s="40" t="s">
        <v>361</v>
      </c>
      <c r="L20" s="40" t="s">
        <v>479</v>
      </c>
      <c r="M20" s="40" t="s">
        <v>487</v>
      </c>
      <c r="N20" s="40" t="s">
        <v>87</v>
      </c>
      <c r="O20" s="40" t="s">
        <v>405</v>
      </c>
      <c r="P20" s="40" t="s">
        <v>86</v>
      </c>
      <c r="Q20" s="40" t="s">
        <v>363</v>
      </c>
    </row>
    <row r="21" spans="1:17" x14ac:dyDescent="0.25">
      <c r="A21" s="111" t="s">
        <v>278</v>
      </c>
      <c r="B21" s="134">
        <v>4</v>
      </c>
      <c r="K21" s="40"/>
      <c r="L21" s="40">
        <v>1</v>
      </c>
      <c r="M21" s="40"/>
      <c r="N21" s="40"/>
      <c r="O21" s="40"/>
      <c r="P21" s="40"/>
      <c r="Q21" s="40">
        <v>1</v>
      </c>
    </row>
    <row r="22" spans="1:17" x14ac:dyDescent="0.25">
      <c r="A22" s="111" t="s">
        <v>254</v>
      </c>
      <c r="B22" s="134">
        <v>9</v>
      </c>
      <c r="K22" s="40" t="s">
        <v>157</v>
      </c>
      <c r="L22" s="40">
        <v>21</v>
      </c>
      <c r="M22" s="40">
        <v>6</v>
      </c>
      <c r="N22" s="40"/>
      <c r="O22" s="40">
        <v>12</v>
      </c>
      <c r="P22" s="40"/>
      <c r="Q22" s="40">
        <v>39</v>
      </c>
    </row>
    <row r="23" spans="1:17" x14ac:dyDescent="0.25">
      <c r="A23" s="111" t="s">
        <v>156</v>
      </c>
      <c r="B23" s="134">
        <v>35</v>
      </c>
      <c r="K23" s="40" t="s">
        <v>31</v>
      </c>
      <c r="L23" s="40">
        <v>9</v>
      </c>
      <c r="M23" s="40">
        <v>4</v>
      </c>
      <c r="N23" s="40"/>
      <c r="O23" s="40">
        <v>2</v>
      </c>
      <c r="P23" s="40"/>
      <c r="Q23" s="40">
        <v>15</v>
      </c>
    </row>
    <row r="24" spans="1:17" x14ac:dyDescent="0.25">
      <c r="A24" s="111" t="s">
        <v>362</v>
      </c>
      <c r="B24" s="134"/>
      <c r="K24" s="40" t="s">
        <v>34</v>
      </c>
      <c r="L24" s="40"/>
      <c r="M24" s="40">
        <v>6</v>
      </c>
      <c r="N24" s="40"/>
      <c r="O24" s="40">
        <v>2</v>
      </c>
      <c r="P24" s="40"/>
      <c r="Q24" s="40">
        <v>8</v>
      </c>
    </row>
    <row r="25" spans="1:17" x14ac:dyDescent="0.25">
      <c r="A25" s="112" t="s">
        <v>363</v>
      </c>
      <c r="B25" s="135">
        <v>141</v>
      </c>
      <c r="K25" s="40" t="s">
        <v>278</v>
      </c>
      <c r="L25" s="40"/>
      <c r="M25" s="40">
        <v>2</v>
      </c>
      <c r="N25" s="40"/>
      <c r="O25" s="40"/>
      <c r="P25" s="40"/>
      <c r="Q25" s="40">
        <v>2</v>
      </c>
    </row>
    <row r="26" spans="1:17" x14ac:dyDescent="0.25">
      <c r="K26" s="40" t="s">
        <v>254</v>
      </c>
      <c r="L26" s="40"/>
      <c r="M26" s="40">
        <v>1</v>
      </c>
      <c r="N26" s="40"/>
      <c r="O26" s="40"/>
      <c r="P26" s="40"/>
      <c r="Q26" s="40">
        <v>1</v>
      </c>
    </row>
    <row r="27" spans="1:17" x14ac:dyDescent="0.25">
      <c r="K27" s="40" t="s">
        <v>156</v>
      </c>
      <c r="L27" s="40">
        <v>6</v>
      </c>
      <c r="M27" s="40">
        <v>4</v>
      </c>
      <c r="N27" s="40"/>
      <c r="O27" s="40">
        <v>5</v>
      </c>
      <c r="P27" s="40"/>
      <c r="Q27" s="40">
        <v>15</v>
      </c>
    </row>
    <row r="28" spans="1:17" x14ac:dyDescent="0.25">
      <c r="K28" s="40" t="s">
        <v>362</v>
      </c>
      <c r="L28" s="40"/>
      <c r="M28" s="40"/>
      <c r="N28" s="40"/>
      <c r="O28" s="40"/>
      <c r="P28" s="40"/>
      <c r="Q28" s="40"/>
    </row>
    <row r="29" spans="1:17" x14ac:dyDescent="0.25">
      <c r="A29" s="108" t="s">
        <v>361</v>
      </c>
      <c r="B29" s="136" t="s">
        <v>565</v>
      </c>
      <c r="K29" s="40" t="s">
        <v>363</v>
      </c>
      <c r="L29" s="40">
        <v>37</v>
      </c>
      <c r="M29" s="40">
        <v>23</v>
      </c>
      <c r="N29" s="40"/>
      <c r="O29" s="40">
        <v>21</v>
      </c>
      <c r="P29" s="40"/>
      <c r="Q29" s="40">
        <v>81</v>
      </c>
    </row>
    <row r="30" spans="1:17" x14ac:dyDescent="0.25">
      <c r="A30" s="110" t="s">
        <v>157</v>
      </c>
      <c r="B30" s="133">
        <v>71</v>
      </c>
      <c r="K30"/>
      <c r="L30" s="7"/>
      <c r="M30"/>
      <c r="N30"/>
      <c r="O30"/>
      <c r="P30"/>
      <c r="Q30"/>
    </row>
    <row r="31" spans="1:17" x14ac:dyDescent="0.25">
      <c r="A31" s="111" t="s">
        <v>33</v>
      </c>
      <c r="B31" s="134">
        <v>5</v>
      </c>
      <c r="K31"/>
      <c r="L31" s="7"/>
      <c r="M31"/>
      <c r="N31"/>
      <c r="O31"/>
      <c r="P31"/>
      <c r="Q31"/>
    </row>
    <row r="32" spans="1:17" x14ac:dyDescent="0.25">
      <c r="A32" s="111" t="s">
        <v>31</v>
      </c>
      <c r="B32" s="134">
        <v>25</v>
      </c>
      <c r="K32"/>
      <c r="L32" s="7"/>
      <c r="M32"/>
      <c r="N32"/>
      <c r="O32"/>
      <c r="P32"/>
      <c r="Q32"/>
    </row>
    <row r="33" spans="1:17" x14ac:dyDescent="0.25">
      <c r="A33" s="111" t="s">
        <v>34</v>
      </c>
      <c r="B33" s="134">
        <v>1</v>
      </c>
      <c r="K33" s="40" t="s">
        <v>565</v>
      </c>
      <c r="L33" s="40" t="s">
        <v>563</v>
      </c>
      <c r="M33" s="40"/>
      <c r="N33" s="40"/>
      <c r="O33" s="40"/>
      <c r="P33" s="40"/>
      <c r="Q33" s="40"/>
    </row>
    <row r="34" spans="1:17" x14ac:dyDescent="0.25">
      <c r="A34" s="111" t="s">
        <v>254</v>
      </c>
      <c r="B34" s="134">
        <v>5</v>
      </c>
      <c r="K34" s="40" t="s">
        <v>361</v>
      </c>
      <c r="L34" s="40" t="s">
        <v>479</v>
      </c>
      <c r="M34" s="40" t="s">
        <v>487</v>
      </c>
      <c r="N34" s="40" t="s">
        <v>87</v>
      </c>
      <c r="O34" s="40" t="s">
        <v>405</v>
      </c>
      <c r="P34" s="40" t="s">
        <v>86</v>
      </c>
      <c r="Q34" s="40" t="s">
        <v>363</v>
      </c>
    </row>
    <row r="35" spans="1:17" x14ac:dyDescent="0.25">
      <c r="A35" s="111" t="s">
        <v>156</v>
      </c>
      <c r="B35" s="134">
        <v>48</v>
      </c>
      <c r="K35" s="40"/>
      <c r="L35" s="40">
        <v>1</v>
      </c>
      <c r="M35" s="40"/>
      <c r="N35" s="40"/>
      <c r="O35" s="40"/>
      <c r="P35" s="40"/>
      <c r="Q35" s="40">
        <v>1</v>
      </c>
    </row>
    <row r="36" spans="1:17" x14ac:dyDescent="0.25">
      <c r="A36" s="111" t="s">
        <v>362</v>
      </c>
      <c r="B36" s="134"/>
      <c r="K36" s="40" t="s">
        <v>157</v>
      </c>
      <c r="L36" s="40">
        <v>23</v>
      </c>
      <c r="M36" s="40">
        <v>13</v>
      </c>
      <c r="N36" s="40">
        <v>5</v>
      </c>
      <c r="O36" s="40">
        <v>13</v>
      </c>
      <c r="P36" s="40"/>
      <c r="Q36" s="40">
        <v>54</v>
      </c>
    </row>
    <row r="37" spans="1:17" x14ac:dyDescent="0.25">
      <c r="A37" s="111" t="s">
        <v>278</v>
      </c>
      <c r="B37" s="134">
        <v>1</v>
      </c>
      <c r="K37" s="40" t="s">
        <v>33</v>
      </c>
      <c r="L37" s="40"/>
      <c r="M37" s="40"/>
      <c r="N37" s="40">
        <v>2</v>
      </c>
      <c r="O37" s="40"/>
      <c r="P37" s="40"/>
      <c r="Q37" s="40">
        <v>2</v>
      </c>
    </row>
    <row r="38" spans="1:17" x14ac:dyDescent="0.25">
      <c r="A38" s="112" t="s">
        <v>363</v>
      </c>
      <c r="B38" s="135">
        <v>156</v>
      </c>
      <c r="K38" s="40" t="s">
        <v>31</v>
      </c>
      <c r="L38" s="40">
        <v>8</v>
      </c>
      <c r="M38" s="40">
        <v>3</v>
      </c>
      <c r="N38" s="40">
        <v>1</v>
      </c>
      <c r="O38" s="40">
        <v>2</v>
      </c>
      <c r="P38" s="40"/>
      <c r="Q38" s="40">
        <v>14</v>
      </c>
    </row>
    <row r="39" spans="1:17" x14ac:dyDescent="0.25">
      <c r="K39" s="40" t="s">
        <v>34</v>
      </c>
      <c r="L39" s="40"/>
      <c r="M39" s="40"/>
      <c r="N39" s="40"/>
      <c r="O39" s="40">
        <v>1</v>
      </c>
      <c r="P39" s="40"/>
      <c r="Q39" s="40">
        <v>1</v>
      </c>
    </row>
    <row r="40" spans="1:17" x14ac:dyDescent="0.25">
      <c r="K40" s="39" t="s">
        <v>254</v>
      </c>
      <c r="L40" s="40"/>
      <c r="M40" s="40">
        <v>1</v>
      </c>
      <c r="N40" s="40"/>
      <c r="O40" s="40">
        <v>1</v>
      </c>
      <c r="P40" s="40"/>
      <c r="Q40" s="40">
        <v>2</v>
      </c>
    </row>
    <row r="41" spans="1:17" x14ac:dyDescent="0.25">
      <c r="K41" s="40"/>
      <c r="L41" s="40">
        <v>1</v>
      </c>
      <c r="M41" s="40"/>
      <c r="N41" s="40"/>
      <c r="O41" s="40"/>
      <c r="P41" s="40"/>
      <c r="Q41" s="40">
        <v>1</v>
      </c>
    </row>
    <row r="42" spans="1:17" x14ac:dyDescent="0.25">
      <c r="K42" s="40" t="s">
        <v>33</v>
      </c>
      <c r="L42" s="40">
        <v>10</v>
      </c>
      <c r="M42" s="40">
        <v>9</v>
      </c>
      <c r="N42" s="40">
        <v>2</v>
      </c>
      <c r="O42" s="40">
        <v>6</v>
      </c>
      <c r="P42" s="40">
        <v>7</v>
      </c>
      <c r="Q42" s="40">
        <v>34</v>
      </c>
    </row>
    <row r="43" spans="1:17" x14ac:dyDescent="0.25">
      <c r="K43" s="40" t="s">
        <v>31</v>
      </c>
      <c r="L43" s="40">
        <v>4</v>
      </c>
      <c r="M43" s="40">
        <v>3</v>
      </c>
      <c r="N43" s="40">
        <v>5</v>
      </c>
      <c r="O43" s="40">
        <v>2</v>
      </c>
      <c r="P43" s="40">
        <v>8</v>
      </c>
      <c r="Q43" s="40">
        <v>22</v>
      </c>
    </row>
    <row r="44" spans="1:17" x14ac:dyDescent="0.25">
      <c r="K44" s="40" t="s">
        <v>34</v>
      </c>
      <c r="L44" s="40"/>
      <c r="M44" s="40">
        <v>1</v>
      </c>
      <c r="N44" s="40"/>
      <c r="O44" s="40">
        <v>1</v>
      </c>
      <c r="P44" s="40"/>
      <c r="Q44" s="40">
        <v>2</v>
      </c>
    </row>
    <row r="45" spans="1:17" x14ac:dyDescent="0.25">
      <c r="K45" s="40" t="s">
        <v>29</v>
      </c>
      <c r="L45" s="40">
        <v>2</v>
      </c>
      <c r="M45" s="40">
        <v>1</v>
      </c>
      <c r="N45" s="40">
        <v>2</v>
      </c>
      <c r="O45" s="40">
        <v>4</v>
      </c>
      <c r="P45" s="40"/>
      <c r="Q45" s="40">
        <v>9</v>
      </c>
    </row>
    <row r="46" spans="1:17" x14ac:dyDescent="0.25">
      <c r="K46" s="40" t="s">
        <v>30</v>
      </c>
      <c r="L46" s="40">
        <v>10</v>
      </c>
      <c r="M46" s="40">
        <v>3</v>
      </c>
      <c r="N46" s="40">
        <v>2</v>
      </c>
      <c r="O46" s="40">
        <v>3</v>
      </c>
      <c r="P46" s="40"/>
      <c r="Q46" s="40">
        <v>18</v>
      </c>
    </row>
    <row r="47" spans="1:17" x14ac:dyDescent="0.25">
      <c r="K47" s="40" t="s">
        <v>32</v>
      </c>
      <c r="L47" s="40">
        <v>10</v>
      </c>
      <c r="M47" s="40">
        <v>6</v>
      </c>
      <c r="N47" s="40">
        <v>1</v>
      </c>
      <c r="O47" s="40">
        <v>5</v>
      </c>
      <c r="P47" s="40">
        <v>6</v>
      </c>
      <c r="Q47" s="40">
        <v>28</v>
      </c>
    </row>
    <row r="48" spans="1:17" x14ac:dyDescent="0.25">
      <c r="K48" s="40" t="s">
        <v>363</v>
      </c>
      <c r="L48" s="40">
        <v>37</v>
      </c>
      <c r="M48" s="40">
        <v>23</v>
      </c>
      <c r="N48" s="40">
        <v>12</v>
      </c>
      <c r="O48" s="40">
        <v>21</v>
      </c>
      <c r="P48" s="40">
        <v>21</v>
      </c>
      <c r="Q48" s="40">
        <v>114</v>
      </c>
    </row>
    <row r="50" spans="12:12" customFormat="1" x14ac:dyDescent="0.25">
      <c r="L50" s="7"/>
    </row>
    <row r="51" spans="12:12" customFormat="1" x14ac:dyDescent="0.25">
      <c r="L51" s="7"/>
    </row>
    <row r="52" spans="12:12" customFormat="1" x14ac:dyDescent="0.25">
      <c r="L52" s="7"/>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C322-B713-4316-BCDC-34C0896BE8BB}">
  <sheetPr codeName="Sheet2">
    <tabColor rgb="FF0070C0"/>
  </sheetPr>
  <dimension ref="A1:J60"/>
  <sheetViews>
    <sheetView workbookViewId="0">
      <selection activeCell="G2" sqref="G2"/>
    </sheetView>
  </sheetViews>
  <sheetFormatPr defaultRowHeight="15" x14ac:dyDescent="0.25"/>
  <cols>
    <col min="1" max="1" width="14" bestFit="1" customWidth="1"/>
    <col min="2" max="2" width="33.42578125" bestFit="1" customWidth="1"/>
    <col min="3" max="3" width="10.28515625" customWidth="1"/>
    <col min="5" max="5" width="15.42578125" bestFit="1" customWidth="1"/>
  </cols>
  <sheetData>
    <row r="1" spans="1:10" ht="240" x14ac:dyDescent="0.25">
      <c r="F1" s="8" t="str">
        <f>B3</f>
        <v>Count of I have semi-natural habitat</v>
      </c>
      <c r="G1" s="8" t="str">
        <f>B15</f>
        <v>Count of I expect semi-natural habitat  to favor beneficial organisms</v>
      </c>
      <c r="H1" s="8" t="str">
        <f>B27</f>
        <v>Count of Buffer strips are kept  to protect, among other things, beneficial organisms</v>
      </c>
      <c r="I1" s="28" t="str">
        <f>B40</f>
        <v>Count of Drift reducing nozzles or other technique(s) are used, to protect, among other things, beneficial organisms</v>
      </c>
      <c r="J1" s="7" t="str">
        <f>B52</f>
        <v>Count of Boom is lowered to decrease drift , to protect, among other things, organisms</v>
      </c>
    </row>
    <row r="2" spans="1:10" ht="225" x14ac:dyDescent="0.25">
      <c r="D2" s="7" t="s">
        <v>585</v>
      </c>
      <c r="E2" s="7" t="s">
        <v>361</v>
      </c>
      <c r="F2" s="8" t="s">
        <v>576</v>
      </c>
      <c r="G2" s="8" t="s">
        <v>830</v>
      </c>
      <c r="H2" s="8" t="s">
        <v>573</v>
      </c>
      <c r="I2" s="28" t="s">
        <v>574</v>
      </c>
      <c r="J2" s="7" t="s">
        <v>584</v>
      </c>
    </row>
    <row r="3" spans="1:10" x14ac:dyDescent="0.25">
      <c r="A3" s="108" t="s">
        <v>361</v>
      </c>
      <c r="B3" s="109" t="s">
        <v>578</v>
      </c>
      <c r="E3" t="s">
        <v>33</v>
      </c>
      <c r="F3">
        <f t="shared" ref="F3:F8" si="0">IFERROR(VLOOKUP($E3,$A$4:$B$10,2,FALSE),"")</f>
        <v>26</v>
      </c>
      <c r="G3">
        <f t="shared" ref="G3:G8" si="1">IFERROR(VLOOKUP($E3,$A$16:$B$22,2,FALSE),"")</f>
        <v>22</v>
      </c>
      <c r="H3">
        <f t="shared" ref="H3:H8" si="2">IFERROR(VLOOKUP(E3,$A$28:$B$34,2,FALSE),"")</f>
        <v>45</v>
      </c>
      <c r="I3">
        <f t="shared" ref="I3:I8" si="3">IFERROR(VLOOKUP(E3,$A$41:$B$47,2,FALSE),"")</f>
        <v>102</v>
      </c>
      <c r="J3">
        <f t="shared" ref="J3:J8" si="4">IFERROR(VLOOKUP(E3,$A$53:$B$60,2,FALSE),"")</f>
        <v>45</v>
      </c>
    </row>
    <row r="4" spans="1:10" x14ac:dyDescent="0.25">
      <c r="A4" s="110" t="s">
        <v>33</v>
      </c>
      <c r="B4" s="130">
        <v>26</v>
      </c>
      <c r="E4" s="1" t="s">
        <v>32</v>
      </c>
      <c r="F4">
        <f t="shared" si="0"/>
        <v>5</v>
      </c>
      <c r="G4">
        <f t="shared" si="1"/>
        <v>5</v>
      </c>
      <c r="H4">
        <f t="shared" si="2"/>
        <v>30</v>
      </c>
      <c r="I4">
        <f t="shared" si="3"/>
        <v>21</v>
      </c>
      <c r="J4">
        <f t="shared" si="4"/>
        <v>7</v>
      </c>
    </row>
    <row r="5" spans="1:10" x14ac:dyDescent="0.25">
      <c r="A5" s="111" t="s">
        <v>31</v>
      </c>
      <c r="B5" s="131">
        <v>3</v>
      </c>
      <c r="E5" t="s">
        <v>31</v>
      </c>
      <c r="F5">
        <f t="shared" si="0"/>
        <v>3</v>
      </c>
      <c r="G5">
        <f t="shared" si="1"/>
        <v>7</v>
      </c>
      <c r="H5">
        <f t="shared" si="2"/>
        <v>40</v>
      </c>
      <c r="I5">
        <f t="shared" si="3"/>
        <v>9</v>
      </c>
      <c r="J5">
        <f t="shared" si="4"/>
        <v>7</v>
      </c>
    </row>
    <row r="6" spans="1:10" x14ac:dyDescent="0.25">
      <c r="A6" s="111" t="s">
        <v>29</v>
      </c>
      <c r="B6" s="131">
        <v>3</v>
      </c>
      <c r="E6" t="s">
        <v>30</v>
      </c>
      <c r="F6">
        <f t="shared" si="0"/>
        <v>1</v>
      </c>
      <c r="G6" t="str">
        <f t="shared" si="1"/>
        <v/>
      </c>
      <c r="H6">
        <f t="shared" si="2"/>
        <v>24</v>
      </c>
      <c r="I6">
        <f t="shared" si="3"/>
        <v>9</v>
      </c>
      <c r="J6">
        <f t="shared" si="4"/>
        <v>1</v>
      </c>
    </row>
    <row r="7" spans="1:10" x14ac:dyDescent="0.25">
      <c r="A7" s="111" t="s">
        <v>32</v>
      </c>
      <c r="B7" s="131">
        <v>5</v>
      </c>
      <c r="E7" t="s">
        <v>29</v>
      </c>
      <c r="F7">
        <f t="shared" si="0"/>
        <v>3</v>
      </c>
      <c r="G7">
        <f t="shared" si="1"/>
        <v>4</v>
      </c>
      <c r="H7">
        <f t="shared" si="2"/>
        <v>35</v>
      </c>
      <c r="I7">
        <f t="shared" si="3"/>
        <v>12</v>
      </c>
      <c r="J7">
        <f t="shared" si="4"/>
        <v>10</v>
      </c>
    </row>
    <row r="8" spans="1:10" x14ac:dyDescent="0.25">
      <c r="A8" s="111" t="s">
        <v>362</v>
      </c>
      <c r="B8" s="131"/>
      <c r="E8" t="s">
        <v>34</v>
      </c>
      <c r="F8" t="str">
        <f t="shared" si="0"/>
        <v/>
      </c>
      <c r="G8" t="str">
        <f t="shared" si="1"/>
        <v/>
      </c>
      <c r="H8">
        <f t="shared" si="2"/>
        <v>5</v>
      </c>
      <c r="I8">
        <f t="shared" si="3"/>
        <v>3</v>
      </c>
      <c r="J8">
        <f t="shared" si="4"/>
        <v>3</v>
      </c>
    </row>
    <row r="9" spans="1:10" x14ac:dyDescent="0.25">
      <c r="A9" s="111" t="s">
        <v>30</v>
      </c>
      <c r="B9" s="131">
        <v>1</v>
      </c>
    </row>
    <row r="10" spans="1:10" x14ac:dyDescent="0.25">
      <c r="A10" s="112" t="s">
        <v>363</v>
      </c>
      <c r="B10" s="132">
        <v>38</v>
      </c>
    </row>
    <row r="11" spans="1:10" x14ac:dyDescent="0.25">
      <c r="E11">
        <f>COUNTIF(F11:T11,"&gt;=0")</f>
        <v>5</v>
      </c>
      <c r="F11">
        <f>SUM(F3:F8)</f>
        <v>38</v>
      </c>
      <c r="G11">
        <f>SUM(G3:G8)</f>
        <v>38</v>
      </c>
      <c r="H11">
        <f>SUM(H3:H8)</f>
        <v>179</v>
      </c>
      <c r="I11">
        <f>SUM(I3:I8)</f>
        <v>156</v>
      </c>
      <c r="J11">
        <f>SUM(J3:J8)</f>
        <v>73</v>
      </c>
    </row>
    <row r="15" spans="1:10" x14ac:dyDescent="0.25">
      <c r="A15" s="108" t="s">
        <v>361</v>
      </c>
      <c r="B15" s="109" t="s">
        <v>579</v>
      </c>
    </row>
    <row r="16" spans="1:10" x14ac:dyDescent="0.25">
      <c r="A16" s="110" t="s">
        <v>33</v>
      </c>
      <c r="B16" s="130">
        <v>22</v>
      </c>
    </row>
    <row r="17" spans="1:2" x14ac:dyDescent="0.25">
      <c r="A17" s="111" t="s">
        <v>31</v>
      </c>
      <c r="B17" s="131">
        <v>7</v>
      </c>
    </row>
    <row r="18" spans="1:2" x14ac:dyDescent="0.25">
      <c r="A18" s="111" t="s">
        <v>29</v>
      </c>
      <c r="B18" s="131">
        <v>4</v>
      </c>
    </row>
    <row r="19" spans="1:2" x14ac:dyDescent="0.25">
      <c r="A19" s="111" t="s">
        <v>32</v>
      </c>
      <c r="B19" s="131">
        <v>5</v>
      </c>
    </row>
    <row r="20" spans="1:2" x14ac:dyDescent="0.25">
      <c r="A20" s="111" t="s">
        <v>362</v>
      </c>
      <c r="B20" s="131"/>
    </row>
    <row r="21" spans="1:2" x14ac:dyDescent="0.25">
      <c r="A21" s="112" t="s">
        <v>363</v>
      </c>
      <c r="B21" s="132">
        <v>38</v>
      </c>
    </row>
    <row r="27" spans="1:2" x14ac:dyDescent="0.25">
      <c r="A27" s="108" t="s">
        <v>361</v>
      </c>
      <c r="B27" s="109" t="s">
        <v>580</v>
      </c>
    </row>
    <row r="28" spans="1:2" x14ac:dyDescent="0.25">
      <c r="A28" s="110" t="s">
        <v>33</v>
      </c>
      <c r="B28" s="130">
        <v>45</v>
      </c>
    </row>
    <row r="29" spans="1:2" x14ac:dyDescent="0.25">
      <c r="A29" s="111" t="s">
        <v>31</v>
      </c>
      <c r="B29" s="131">
        <v>40</v>
      </c>
    </row>
    <row r="30" spans="1:2" x14ac:dyDescent="0.25">
      <c r="A30" s="111" t="s">
        <v>34</v>
      </c>
      <c r="B30" s="131">
        <v>5</v>
      </c>
    </row>
    <row r="31" spans="1:2" x14ac:dyDescent="0.25">
      <c r="A31" s="111" t="s">
        <v>29</v>
      </c>
      <c r="B31" s="131">
        <v>35</v>
      </c>
    </row>
    <row r="32" spans="1:2" x14ac:dyDescent="0.25">
      <c r="A32" s="111" t="s">
        <v>30</v>
      </c>
      <c r="B32" s="131">
        <v>24</v>
      </c>
    </row>
    <row r="33" spans="1:2" x14ac:dyDescent="0.25">
      <c r="A33" s="111" t="s">
        <v>32</v>
      </c>
      <c r="B33" s="131">
        <v>30</v>
      </c>
    </row>
    <row r="34" spans="1:2" x14ac:dyDescent="0.25">
      <c r="A34" s="112" t="s">
        <v>363</v>
      </c>
      <c r="B34" s="132">
        <v>179</v>
      </c>
    </row>
    <row r="40" spans="1:2" x14ac:dyDescent="0.25">
      <c r="A40" s="108" t="s">
        <v>361</v>
      </c>
      <c r="B40" s="109" t="s">
        <v>581</v>
      </c>
    </row>
    <row r="41" spans="1:2" x14ac:dyDescent="0.25">
      <c r="A41" s="110" t="s">
        <v>33</v>
      </c>
      <c r="B41" s="130">
        <v>102</v>
      </c>
    </row>
    <row r="42" spans="1:2" x14ac:dyDescent="0.25">
      <c r="A42" s="111" t="s">
        <v>31</v>
      </c>
      <c r="B42" s="131">
        <v>9</v>
      </c>
    </row>
    <row r="43" spans="1:2" x14ac:dyDescent="0.25">
      <c r="A43" s="111" t="s">
        <v>34</v>
      </c>
      <c r="B43" s="131">
        <v>3</v>
      </c>
    </row>
    <row r="44" spans="1:2" x14ac:dyDescent="0.25">
      <c r="A44" s="111" t="s">
        <v>29</v>
      </c>
      <c r="B44" s="131">
        <v>12</v>
      </c>
    </row>
    <row r="45" spans="1:2" x14ac:dyDescent="0.25">
      <c r="A45" s="111" t="s">
        <v>30</v>
      </c>
      <c r="B45" s="131">
        <v>9</v>
      </c>
    </row>
    <row r="46" spans="1:2" x14ac:dyDescent="0.25">
      <c r="A46" s="111" t="s">
        <v>32</v>
      </c>
      <c r="B46" s="131">
        <v>21</v>
      </c>
    </row>
    <row r="47" spans="1:2" x14ac:dyDescent="0.25">
      <c r="A47" s="111" t="s">
        <v>362</v>
      </c>
      <c r="B47" s="131"/>
    </row>
    <row r="48" spans="1:2" x14ac:dyDescent="0.25">
      <c r="A48" s="112" t="s">
        <v>363</v>
      </c>
      <c r="B48" s="132">
        <v>156</v>
      </c>
    </row>
    <row r="52" spans="1:2" x14ac:dyDescent="0.25">
      <c r="A52" s="108" t="s">
        <v>361</v>
      </c>
      <c r="B52" s="109" t="s">
        <v>582</v>
      </c>
    </row>
    <row r="53" spans="1:2" x14ac:dyDescent="0.25">
      <c r="A53" s="110" t="s">
        <v>33</v>
      </c>
      <c r="B53" s="130">
        <v>45</v>
      </c>
    </row>
    <row r="54" spans="1:2" x14ac:dyDescent="0.25">
      <c r="A54" s="111" t="s">
        <v>31</v>
      </c>
      <c r="B54" s="131">
        <v>7</v>
      </c>
    </row>
    <row r="55" spans="1:2" x14ac:dyDescent="0.25">
      <c r="A55" s="111" t="s">
        <v>34</v>
      </c>
      <c r="B55" s="131">
        <v>3</v>
      </c>
    </row>
    <row r="56" spans="1:2" x14ac:dyDescent="0.25">
      <c r="A56" s="111" t="s">
        <v>29</v>
      </c>
      <c r="B56" s="131">
        <v>10</v>
      </c>
    </row>
    <row r="57" spans="1:2" x14ac:dyDescent="0.25">
      <c r="A57" s="111" t="s">
        <v>30</v>
      </c>
      <c r="B57" s="131">
        <v>1</v>
      </c>
    </row>
    <row r="58" spans="1:2" x14ac:dyDescent="0.25">
      <c r="A58" s="111" t="s">
        <v>32</v>
      </c>
      <c r="B58" s="131">
        <v>7</v>
      </c>
    </row>
    <row r="59" spans="1:2" x14ac:dyDescent="0.25">
      <c r="A59" s="111" t="s">
        <v>362</v>
      </c>
      <c r="B59" s="131"/>
    </row>
    <row r="60" spans="1:2" x14ac:dyDescent="0.25">
      <c r="A60" s="112" t="s">
        <v>363</v>
      </c>
      <c r="B60" s="132">
        <v>73</v>
      </c>
    </row>
  </sheetData>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F99C-0A33-4FD7-B1B1-707F44D27430}">
  <sheetPr codeName="Sheet24">
    <tabColor theme="3" tint="0.39997558519241921"/>
  </sheetPr>
  <dimension ref="A1:G24"/>
  <sheetViews>
    <sheetView workbookViewId="0">
      <selection activeCell="E11" sqref="E11"/>
    </sheetView>
  </sheetViews>
  <sheetFormatPr defaultRowHeight="15" x14ac:dyDescent="0.25"/>
  <cols>
    <col min="1" max="1" width="15.42578125" bestFit="1" customWidth="1"/>
    <col min="2" max="2" width="52" bestFit="1" customWidth="1"/>
    <col min="3" max="3" width="11.85546875" bestFit="1" customWidth="1"/>
    <col min="4" max="4" width="12.140625" customWidth="1"/>
    <col min="5" max="5" width="24.85546875" customWidth="1"/>
    <col min="6" max="6" width="18.28515625" customWidth="1"/>
    <col min="7" max="7" width="17.28515625" customWidth="1"/>
    <col min="8" max="8" width="20.85546875" customWidth="1"/>
    <col min="9" max="9" width="13.140625" bestFit="1" customWidth="1"/>
  </cols>
  <sheetData>
    <row r="1" spans="1:7" ht="60" customHeight="1" x14ac:dyDescent="0.25">
      <c r="A1" s="129"/>
      <c r="B1" s="129"/>
      <c r="F1" s="28" t="str">
        <f>B5</f>
        <v>Count of to continue to meet the product requirements of the market in the future.</v>
      </c>
      <c r="G1" s="7" t="str">
        <f>B17</f>
        <v>Count of to be eligible for direct payments in the future.</v>
      </c>
    </row>
    <row r="2" spans="1:7" ht="80.25" customHeight="1" x14ac:dyDescent="0.25">
      <c r="D2" s="8" t="s">
        <v>583</v>
      </c>
      <c r="E2" s="7" t="s">
        <v>361</v>
      </c>
      <c r="F2" s="28" t="s">
        <v>569</v>
      </c>
      <c r="G2" s="8" t="s">
        <v>570</v>
      </c>
    </row>
    <row r="3" spans="1:7" x14ac:dyDescent="0.25">
      <c r="E3" t="s">
        <v>33</v>
      </c>
      <c r="F3">
        <f t="shared" ref="F3:F8" si="0">IFERROR(VLOOKUP(E3,$A$6:$B$12,2,FALSE),"")</f>
        <v>73</v>
      </c>
      <c r="G3">
        <f t="shared" ref="G3:G8" si="1">IFERROR(VLOOKUP(E3,$A$18:$B$24,2,FALSE),"")</f>
        <v>45</v>
      </c>
    </row>
    <row r="4" spans="1:7" x14ac:dyDescent="0.25">
      <c r="E4" s="1" t="s">
        <v>32</v>
      </c>
      <c r="F4">
        <f t="shared" si="0"/>
        <v>60</v>
      </c>
      <c r="G4">
        <f t="shared" si="1"/>
        <v>45</v>
      </c>
    </row>
    <row r="5" spans="1:7" x14ac:dyDescent="0.25">
      <c r="A5" s="108" t="s">
        <v>361</v>
      </c>
      <c r="B5" s="136" t="s">
        <v>566</v>
      </c>
      <c r="E5" t="s">
        <v>31</v>
      </c>
      <c r="F5">
        <f t="shared" si="0"/>
        <v>20</v>
      </c>
      <c r="G5">
        <f t="shared" si="1"/>
        <v>40</v>
      </c>
    </row>
    <row r="6" spans="1:7" x14ac:dyDescent="0.25">
      <c r="A6" s="110" t="s">
        <v>33</v>
      </c>
      <c r="B6" s="133">
        <v>73</v>
      </c>
      <c r="E6" t="s">
        <v>30</v>
      </c>
      <c r="F6">
        <f t="shared" si="0"/>
        <v>12</v>
      </c>
      <c r="G6">
        <f t="shared" si="1"/>
        <v>25</v>
      </c>
    </row>
    <row r="7" spans="1:7" x14ac:dyDescent="0.25">
      <c r="A7" s="111" t="s">
        <v>31</v>
      </c>
      <c r="B7" s="134">
        <v>20</v>
      </c>
      <c r="E7" t="s">
        <v>29</v>
      </c>
      <c r="F7">
        <f t="shared" si="0"/>
        <v>9</v>
      </c>
      <c r="G7">
        <f t="shared" si="1"/>
        <v>18</v>
      </c>
    </row>
    <row r="8" spans="1:7" x14ac:dyDescent="0.25">
      <c r="A8" s="111" t="s">
        <v>34</v>
      </c>
      <c r="B8" s="134">
        <v>5</v>
      </c>
      <c r="E8" t="s">
        <v>34</v>
      </c>
      <c r="F8">
        <f t="shared" si="0"/>
        <v>5</v>
      </c>
      <c r="G8">
        <f t="shared" si="1"/>
        <v>6</v>
      </c>
    </row>
    <row r="9" spans="1:7" x14ac:dyDescent="0.25">
      <c r="A9" s="111" t="s">
        <v>29</v>
      </c>
      <c r="B9" s="134">
        <v>9</v>
      </c>
    </row>
    <row r="10" spans="1:7" x14ac:dyDescent="0.25">
      <c r="A10" s="111" t="s">
        <v>30</v>
      </c>
      <c r="B10" s="134">
        <v>12</v>
      </c>
      <c r="E10">
        <f>COUNTIF(F10:I10,"&gt;=0")</f>
        <v>2</v>
      </c>
      <c r="F10">
        <f>SUM(F3:F8)</f>
        <v>179</v>
      </c>
      <c r="G10">
        <f>SUM(G3:G8)</f>
        <v>179</v>
      </c>
    </row>
    <row r="11" spans="1:7" x14ac:dyDescent="0.25">
      <c r="A11" s="111" t="s">
        <v>32</v>
      </c>
      <c r="B11" s="134">
        <v>60</v>
      </c>
    </row>
    <row r="12" spans="1:7" x14ac:dyDescent="0.25">
      <c r="A12" s="112" t="s">
        <v>363</v>
      </c>
      <c r="B12" s="135">
        <v>179</v>
      </c>
    </row>
    <row r="17" spans="1:2" x14ac:dyDescent="0.25">
      <c r="A17" s="108" t="s">
        <v>361</v>
      </c>
      <c r="B17" s="136" t="s">
        <v>567</v>
      </c>
    </row>
    <row r="18" spans="1:2" x14ac:dyDescent="0.25">
      <c r="A18" s="110" t="s">
        <v>33</v>
      </c>
      <c r="B18" s="133">
        <v>45</v>
      </c>
    </row>
    <row r="19" spans="1:2" x14ac:dyDescent="0.25">
      <c r="A19" s="111" t="s">
        <v>31</v>
      </c>
      <c r="B19" s="134">
        <v>40</v>
      </c>
    </row>
    <row r="20" spans="1:2" x14ac:dyDescent="0.25">
      <c r="A20" s="111" t="s">
        <v>34</v>
      </c>
      <c r="B20" s="134">
        <v>6</v>
      </c>
    </row>
    <row r="21" spans="1:2" x14ac:dyDescent="0.25">
      <c r="A21" s="111" t="s">
        <v>29</v>
      </c>
      <c r="B21" s="134">
        <v>18</v>
      </c>
    </row>
    <row r="22" spans="1:2" x14ac:dyDescent="0.25">
      <c r="A22" s="111" t="s">
        <v>30</v>
      </c>
      <c r="B22" s="134">
        <v>25</v>
      </c>
    </row>
    <row r="23" spans="1:2" x14ac:dyDescent="0.25">
      <c r="A23" s="111" t="s">
        <v>32</v>
      </c>
      <c r="B23" s="134">
        <v>45</v>
      </c>
    </row>
    <row r="24" spans="1:2" x14ac:dyDescent="0.25">
      <c r="A24" s="112" t="s">
        <v>363</v>
      </c>
      <c r="B24" s="135">
        <v>179</v>
      </c>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4433-7FD2-4627-B90E-6560CB823733}">
  <sheetPr codeName="Sheet17">
    <tabColor rgb="FFFF0000"/>
  </sheetPr>
  <dimension ref="A1:R97"/>
  <sheetViews>
    <sheetView topLeftCell="B1" workbookViewId="0">
      <selection activeCell="E11" sqref="E11"/>
    </sheetView>
  </sheetViews>
  <sheetFormatPr defaultRowHeight="15" x14ac:dyDescent="0.25"/>
  <cols>
    <col min="1" max="1" width="13.140625" bestFit="1" customWidth="1"/>
    <col min="2" max="2" width="55.7109375" bestFit="1" customWidth="1"/>
    <col min="3" max="3" width="13.140625" bestFit="1" customWidth="1"/>
    <col min="4" max="8" width="19.140625" customWidth="1"/>
    <col min="9" max="9" width="13.140625" bestFit="1" customWidth="1"/>
    <col min="10" max="10" width="23.42578125" bestFit="1" customWidth="1"/>
    <col min="11" max="11" width="21.42578125" bestFit="1" customWidth="1"/>
    <col min="12" max="12" width="17.140625" customWidth="1"/>
    <col min="13" max="13" width="25" bestFit="1" customWidth="1"/>
  </cols>
  <sheetData>
    <row r="1" spans="1:18" ht="60" customHeight="1" x14ac:dyDescent="0.25">
      <c r="A1" s="129"/>
      <c r="B1" s="129"/>
      <c r="F1" s="8" t="str">
        <f>B5</f>
        <v>Count of Self-evaluation of farm profitability - pesticide cost</v>
      </c>
      <c r="G1" s="8" t="str">
        <f>B17</f>
        <v>Count of Self-evaluation of farm profitability -  - equipement cost</v>
      </c>
      <c r="H1" s="8" t="str">
        <f>B29</f>
        <v>Count of Self-evaluation of farm profitability -  - work load</v>
      </c>
      <c r="I1" s="28" t="str">
        <f>B41</f>
        <v>Count of compared to neighbouring wine-growing farms - my grape yield is</v>
      </c>
      <c r="J1" s="7" t="str">
        <f>B53</f>
        <v>Count of Self-evaluation of farm profitability -  - prices achived</v>
      </c>
      <c r="K1" s="7" t="str">
        <f>B65</f>
        <v>Count of Self-evaluation of farm profitability -  - croping gross margin</v>
      </c>
      <c r="L1" s="7" t="str">
        <f>B77</f>
        <v>Count of Self-evaluation of farm profitability -  - farm profitability (net income)</v>
      </c>
      <c r="M1" s="7" t="str">
        <f>B89</f>
        <v>Count of Self-evaluation of farm profitability -  - the overall economic profitability (net income, whole farm)</v>
      </c>
      <c r="N1" s="7">
        <f>B101</f>
        <v>0</v>
      </c>
      <c r="O1" s="7">
        <f>B113</f>
        <v>0</v>
      </c>
      <c r="P1" s="7">
        <f>B125</f>
        <v>0</v>
      </c>
      <c r="Q1" s="7">
        <f>B137</f>
        <v>0</v>
      </c>
      <c r="R1" s="7">
        <f>B149</f>
        <v>0</v>
      </c>
    </row>
    <row r="2" spans="1:18" ht="45" x14ac:dyDescent="0.25">
      <c r="D2" s="8" t="s">
        <v>561</v>
      </c>
      <c r="E2" s="7" t="s">
        <v>361</v>
      </c>
      <c r="F2" s="8" t="s">
        <v>554</v>
      </c>
      <c r="G2" s="8" t="s">
        <v>555</v>
      </c>
      <c r="H2" s="8" t="s">
        <v>556</v>
      </c>
      <c r="I2" s="28" t="s">
        <v>596</v>
      </c>
      <c r="J2" s="8" t="s">
        <v>557</v>
      </c>
      <c r="K2" s="8" t="s">
        <v>558</v>
      </c>
      <c r="L2" s="8" t="s">
        <v>559</v>
      </c>
      <c r="M2" s="8" t="s">
        <v>560</v>
      </c>
      <c r="N2" s="8">
        <v>0</v>
      </c>
      <c r="O2" s="8">
        <v>0</v>
      </c>
      <c r="P2" s="8">
        <v>0</v>
      </c>
      <c r="Q2" s="8">
        <v>0</v>
      </c>
      <c r="R2" s="8">
        <v>0</v>
      </c>
    </row>
    <row r="3" spans="1:18" x14ac:dyDescent="0.25">
      <c r="E3" s="5" t="s">
        <v>80</v>
      </c>
      <c r="F3">
        <f t="shared" ref="F3:F8" si="0">IFERROR(VLOOKUP($E3,$A$6:$B$12,2,FALSE),"")</f>
        <v>12</v>
      </c>
      <c r="G3">
        <f t="shared" ref="G3:G8" si="1">IFERROR(VLOOKUP($E3,$A$18:$B$24,2,FALSE),"")</f>
        <v>17</v>
      </c>
      <c r="H3">
        <f t="shared" ref="H3:H8" si="2">IFERROR(VLOOKUP(E3,$A$30:$B$36,2,FALSE),"")</f>
        <v>17</v>
      </c>
      <c r="I3">
        <f t="shared" ref="I3:I8" si="3">IFERROR(VLOOKUP(E3,$A$42:$B$48,2,FALSE),"")</f>
        <v>15</v>
      </c>
      <c r="J3">
        <f t="shared" ref="J3:J8" si="4">IFERROR(VLOOKUP(E3,$A$54:$B$60,2,FALSE),"")</f>
        <v>19</v>
      </c>
      <c r="K3">
        <f t="shared" ref="K3:K8" si="5">IFERROR(VLOOKUP(E3,$A$66:$B$72,2,FALSE),"")</f>
        <v>17</v>
      </c>
      <c r="L3">
        <f t="shared" ref="L3:L8" si="6">IFERROR(VLOOKUP(E3,$A$78:$B$84,2,FALSE),"")</f>
        <v>13</v>
      </c>
      <c r="M3">
        <f t="shared" ref="M3:M8" si="7">IFERROR(VLOOKUP($E3,$A$90:$B$96,2,FALSE),"")</f>
        <v>8</v>
      </c>
      <c r="N3" t="str">
        <f t="shared" ref="N3:N8" si="8">IFERROR(VLOOKUP($E3,$A$102:$B$108,2,FALSE),"")</f>
        <v/>
      </c>
      <c r="O3" t="str">
        <f t="shared" ref="O3:O8" si="9">IFERROR(VLOOKUP($E3,$A$114:$B$120,2,FALSE),"")</f>
        <v/>
      </c>
      <c r="P3" t="str">
        <f t="shared" ref="P3:P8" si="10">IFERROR(VLOOKUP($E3,$A$126:$B$132,2,FALSE),"")</f>
        <v/>
      </c>
      <c r="Q3" t="str">
        <f t="shared" ref="Q3:Q8" si="11">IFERROR(VLOOKUP($E3,$A$138:$B$144,2,FALSE),"")</f>
        <v/>
      </c>
      <c r="R3" t="str">
        <f t="shared" ref="R3:R8" si="12">IFERROR(VLOOKUP($E3,$A$150:$B$156,2,FALSE),"")</f>
        <v/>
      </c>
    </row>
    <row r="4" spans="1:18" x14ac:dyDescent="0.25">
      <c r="E4" s="5" t="s">
        <v>79</v>
      </c>
      <c r="F4">
        <f t="shared" si="0"/>
        <v>31</v>
      </c>
      <c r="G4">
        <f t="shared" si="1"/>
        <v>39</v>
      </c>
      <c r="H4">
        <f t="shared" si="2"/>
        <v>34</v>
      </c>
      <c r="I4">
        <f t="shared" si="3"/>
        <v>9</v>
      </c>
      <c r="J4">
        <f t="shared" si="4"/>
        <v>45</v>
      </c>
      <c r="K4">
        <f t="shared" si="5"/>
        <v>56</v>
      </c>
      <c r="L4">
        <f t="shared" si="6"/>
        <v>68</v>
      </c>
      <c r="M4">
        <f t="shared" si="7"/>
        <v>62</v>
      </c>
      <c r="N4" t="str">
        <f t="shared" si="8"/>
        <v/>
      </c>
      <c r="O4" t="str">
        <f t="shared" si="9"/>
        <v/>
      </c>
      <c r="P4" t="str">
        <f t="shared" si="10"/>
        <v/>
      </c>
      <c r="Q4" t="str">
        <f t="shared" si="11"/>
        <v/>
      </c>
      <c r="R4" t="str">
        <f t="shared" si="12"/>
        <v/>
      </c>
    </row>
    <row r="5" spans="1:18" x14ac:dyDescent="0.25">
      <c r="A5" s="108" t="s">
        <v>361</v>
      </c>
      <c r="B5" s="109" t="s">
        <v>543</v>
      </c>
      <c r="E5" s="5" t="s">
        <v>78</v>
      </c>
      <c r="F5">
        <f t="shared" si="0"/>
        <v>68</v>
      </c>
      <c r="G5">
        <f t="shared" si="1"/>
        <v>67</v>
      </c>
      <c r="H5">
        <f t="shared" si="2"/>
        <v>76</v>
      </c>
      <c r="I5">
        <f t="shared" si="3"/>
        <v>21</v>
      </c>
      <c r="J5">
        <f t="shared" si="4"/>
        <v>103</v>
      </c>
      <c r="K5">
        <f t="shared" si="5"/>
        <v>82</v>
      </c>
      <c r="L5">
        <f t="shared" si="6"/>
        <v>78</v>
      </c>
      <c r="M5">
        <f t="shared" si="7"/>
        <v>85</v>
      </c>
      <c r="N5" t="str">
        <f t="shared" si="8"/>
        <v/>
      </c>
      <c r="O5" t="str">
        <f t="shared" si="9"/>
        <v/>
      </c>
      <c r="P5" t="str">
        <f t="shared" si="10"/>
        <v/>
      </c>
      <c r="Q5" t="str">
        <f t="shared" si="11"/>
        <v/>
      </c>
      <c r="R5" t="str">
        <f t="shared" si="12"/>
        <v/>
      </c>
    </row>
    <row r="6" spans="1:18" x14ac:dyDescent="0.25">
      <c r="A6" s="110"/>
      <c r="B6" s="130">
        <v>3</v>
      </c>
      <c r="E6" s="5" t="s">
        <v>77</v>
      </c>
      <c r="F6">
        <f t="shared" si="0"/>
        <v>43</v>
      </c>
      <c r="G6">
        <f t="shared" si="1"/>
        <v>40</v>
      </c>
      <c r="H6">
        <f t="shared" si="2"/>
        <v>34</v>
      </c>
      <c r="I6">
        <f t="shared" si="3"/>
        <v>6</v>
      </c>
      <c r="J6">
        <f t="shared" si="4"/>
        <v>5</v>
      </c>
      <c r="K6">
        <f t="shared" si="5"/>
        <v>17</v>
      </c>
      <c r="L6">
        <f t="shared" si="6"/>
        <v>9</v>
      </c>
      <c r="M6">
        <f t="shared" si="7"/>
        <v>17</v>
      </c>
      <c r="N6" t="str">
        <f t="shared" si="8"/>
        <v/>
      </c>
      <c r="O6" t="str">
        <f t="shared" si="9"/>
        <v/>
      </c>
      <c r="P6" t="str">
        <f t="shared" si="10"/>
        <v/>
      </c>
      <c r="Q6" t="str">
        <f t="shared" si="11"/>
        <v/>
      </c>
      <c r="R6" t="str">
        <f t="shared" si="12"/>
        <v/>
      </c>
    </row>
    <row r="7" spans="1:18" x14ac:dyDescent="0.25">
      <c r="A7" s="111" t="s">
        <v>80</v>
      </c>
      <c r="B7" s="131">
        <v>12</v>
      </c>
      <c r="E7" s="5" t="s">
        <v>76</v>
      </c>
      <c r="F7">
        <f t="shared" si="0"/>
        <v>20</v>
      </c>
      <c r="G7">
        <f t="shared" si="1"/>
        <v>11</v>
      </c>
      <c r="H7">
        <f t="shared" si="2"/>
        <v>13</v>
      </c>
      <c r="I7">
        <f t="shared" si="3"/>
        <v>2</v>
      </c>
      <c r="J7">
        <f t="shared" si="4"/>
        <v>2</v>
      </c>
      <c r="K7">
        <f t="shared" si="5"/>
        <v>2</v>
      </c>
      <c r="L7">
        <f t="shared" si="6"/>
        <v>6</v>
      </c>
      <c r="M7">
        <f t="shared" si="7"/>
        <v>2</v>
      </c>
      <c r="N7" t="str">
        <f t="shared" si="8"/>
        <v/>
      </c>
      <c r="O7" t="str">
        <f t="shared" si="9"/>
        <v/>
      </c>
      <c r="P7" t="str">
        <f t="shared" si="10"/>
        <v/>
      </c>
      <c r="Q7" t="str">
        <f t="shared" si="11"/>
        <v/>
      </c>
      <c r="R7" t="str">
        <f t="shared" si="12"/>
        <v/>
      </c>
    </row>
    <row r="8" spans="1:18" x14ac:dyDescent="0.25">
      <c r="A8" s="111" t="s">
        <v>76</v>
      </c>
      <c r="B8" s="131">
        <v>20</v>
      </c>
      <c r="F8" t="str">
        <f t="shared" si="0"/>
        <v/>
      </c>
      <c r="G8" t="str">
        <f t="shared" si="1"/>
        <v/>
      </c>
      <c r="H8" t="str">
        <f t="shared" si="2"/>
        <v/>
      </c>
      <c r="I8" t="str">
        <f t="shared" si="3"/>
        <v/>
      </c>
      <c r="J8" t="str">
        <f t="shared" si="4"/>
        <v/>
      </c>
      <c r="K8" t="str">
        <f t="shared" si="5"/>
        <v/>
      </c>
      <c r="L8" t="str">
        <f t="shared" si="6"/>
        <v/>
      </c>
      <c r="M8" t="str">
        <f t="shared" si="7"/>
        <v/>
      </c>
      <c r="N8" t="str">
        <f t="shared" si="8"/>
        <v/>
      </c>
      <c r="O8" t="str">
        <f t="shared" si="9"/>
        <v/>
      </c>
      <c r="P8" t="str">
        <f t="shared" si="10"/>
        <v/>
      </c>
      <c r="Q8" t="str">
        <f t="shared" si="11"/>
        <v/>
      </c>
      <c r="R8" t="str">
        <f t="shared" si="12"/>
        <v/>
      </c>
    </row>
    <row r="9" spans="1:18" x14ac:dyDescent="0.25">
      <c r="A9" s="111" t="s">
        <v>79</v>
      </c>
      <c r="B9" s="131">
        <v>31</v>
      </c>
    </row>
    <row r="10" spans="1:18" x14ac:dyDescent="0.25">
      <c r="A10" s="111" t="s">
        <v>77</v>
      </c>
      <c r="B10" s="131">
        <v>43</v>
      </c>
      <c r="E10">
        <f>COUNTIF(F10:T10,"&gt;=0")</f>
        <v>13</v>
      </c>
      <c r="F10">
        <f>SUM(F3:F8)</f>
        <v>174</v>
      </c>
      <c r="G10">
        <f t="shared" ref="G10:R10" si="13">SUM(G3:G8)</f>
        <v>174</v>
      </c>
      <c r="H10">
        <f t="shared" si="13"/>
        <v>174</v>
      </c>
      <c r="I10">
        <f t="shared" si="13"/>
        <v>53</v>
      </c>
      <c r="J10">
        <f t="shared" si="13"/>
        <v>174</v>
      </c>
      <c r="K10">
        <f t="shared" si="13"/>
        <v>174</v>
      </c>
      <c r="L10">
        <f t="shared" si="13"/>
        <v>174</v>
      </c>
      <c r="M10">
        <f t="shared" si="13"/>
        <v>174</v>
      </c>
      <c r="N10">
        <f t="shared" si="13"/>
        <v>0</v>
      </c>
      <c r="O10">
        <f t="shared" si="13"/>
        <v>0</v>
      </c>
      <c r="P10">
        <f t="shared" si="13"/>
        <v>0</v>
      </c>
      <c r="Q10">
        <f t="shared" si="13"/>
        <v>0</v>
      </c>
      <c r="R10">
        <f t="shared" si="13"/>
        <v>0</v>
      </c>
    </row>
    <row r="11" spans="1:18" x14ac:dyDescent="0.25">
      <c r="A11" s="111" t="s">
        <v>78</v>
      </c>
      <c r="B11" s="131">
        <v>68</v>
      </c>
    </row>
    <row r="12" spans="1:18" x14ac:dyDescent="0.25">
      <c r="A12" s="111" t="s">
        <v>362</v>
      </c>
      <c r="B12" s="131"/>
      <c r="E12" s="5"/>
    </row>
    <row r="13" spans="1:18" x14ac:dyDescent="0.25">
      <c r="A13" s="112" t="s">
        <v>363</v>
      </c>
      <c r="B13" s="132">
        <v>177</v>
      </c>
      <c r="E13" s="5"/>
    </row>
    <row r="14" spans="1:18" x14ac:dyDescent="0.25">
      <c r="E14" s="5"/>
    </row>
    <row r="15" spans="1:18" x14ac:dyDescent="0.25">
      <c r="E15" s="5"/>
    </row>
    <row r="16" spans="1:18" x14ac:dyDescent="0.25">
      <c r="E16" s="5"/>
    </row>
    <row r="17" spans="1:2" x14ac:dyDescent="0.25">
      <c r="A17" s="108" t="s">
        <v>361</v>
      </c>
      <c r="B17" s="109" t="s">
        <v>544</v>
      </c>
    </row>
    <row r="18" spans="1:2" x14ac:dyDescent="0.25">
      <c r="A18" s="110"/>
      <c r="B18" s="130">
        <v>3</v>
      </c>
    </row>
    <row r="19" spans="1:2" x14ac:dyDescent="0.25">
      <c r="A19" s="111" t="s">
        <v>80</v>
      </c>
      <c r="B19" s="131">
        <v>17</v>
      </c>
    </row>
    <row r="20" spans="1:2" x14ac:dyDescent="0.25">
      <c r="A20" s="111" t="s">
        <v>76</v>
      </c>
      <c r="B20" s="131">
        <v>11</v>
      </c>
    </row>
    <row r="21" spans="1:2" x14ac:dyDescent="0.25">
      <c r="A21" s="111" t="s">
        <v>79</v>
      </c>
      <c r="B21" s="131">
        <v>39</v>
      </c>
    </row>
    <row r="22" spans="1:2" x14ac:dyDescent="0.25">
      <c r="A22" s="111" t="s">
        <v>77</v>
      </c>
      <c r="B22" s="131">
        <v>40</v>
      </c>
    </row>
    <row r="23" spans="1:2" x14ac:dyDescent="0.25">
      <c r="A23" s="111" t="s">
        <v>78</v>
      </c>
      <c r="B23" s="131">
        <v>67</v>
      </c>
    </row>
    <row r="24" spans="1:2" x14ac:dyDescent="0.25">
      <c r="A24" s="111" t="s">
        <v>362</v>
      </c>
      <c r="B24" s="131"/>
    </row>
    <row r="25" spans="1:2" x14ac:dyDescent="0.25">
      <c r="A25" s="112" t="s">
        <v>363</v>
      </c>
      <c r="B25" s="132">
        <v>177</v>
      </c>
    </row>
    <row r="29" spans="1:2" x14ac:dyDescent="0.25">
      <c r="A29" s="108" t="s">
        <v>361</v>
      </c>
      <c r="B29" s="109" t="s">
        <v>545</v>
      </c>
    </row>
    <row r="30" spans="1:2" x14ac:dyDescent="0.25">
      <c r="A30" s="110"/>
      <c r="B30" s="130">
        <v>3</v>
      </c>
    </row>
    <row r="31" spans="1:2" x14ac:dyDescent="0.25">
      <c r="A31" s="111" t="s">
        <v>80</v>
      </c>
      <c r="B31" s="131">
        <v>17</v>
      </c>
    </row>
    <row r="32" spans="1:2" x14ac:dyDescent="0.25">
      <c r="A32" s="111" t="s">
        <v>76</v>
      </c>
      <c r="B32" s="131">
        <v>13</v>
      </c>
    </row>
    <row r="33" spans="1:2" x14ac:dyDescent="0.25">
      <c r="A33" s="111" t="s">
        <v>79</v>
      </c>
      <c r="B33" s="131">
        <v>34</v>
      </c>
    </row>
    <row r="34" spans="1:2" x14ac:dyDescent="0.25">
      <c r="A34" s="111" t="s">
        <v>77</v>
      </c>
      <c r="B34" s="131">
        <v>34</v>
      </c>
    </row>
    <row r="35" spans="1:2" x14ac:dyDescent="0.25">
      <c r="A35" s="111" t="s">
        <v>78</v>
      </c>
      <c r="B35" s="131">
        <v>76</v>
      </c>
    </row>
    <row r="36" spans="1:2" x14ac:dyDescent="0.25">
      <c r="A36" s="111" t="s">
        <v>362</v>
      </c>
      <c r="B36" s="131"/>
    </row>
    <row r="37" spans="1:2" x14ac:dyDescent="0.25">
      <c r="A37" s="112" t="s">
        <v>363</v>
      </c>
      <c r="B37" s="132">
        <v>177</v>
      </c>
    </row>
    <row r="41" spans="1:2" x14ac:dyDescent="0.25">
      <c r="A41" s="108" t="s">
        <v>361</v>
      </c>
      <c r="B41" s="109" t="s">
        <v>548</v>
      </c>
    </row>
    <row r="42" spans="1:2" x14ac:dyDescent="0.25">
      <c r="A42" s="110" t="s">
        <v>80</v>
      </c>
      <c r="B42" s="130">
        <v>15</v>
      </c>
    </row>
    <row r="43" spans="1:2" x14ac:dyDescent="0.25">
      <c r="A43" s="111" t="s">
        <v>79</v>
      </c>
      <c r="B43" s="131">
        <v>9</v>
      </c>
    </row>
    <row r="44" spans="1:2" x14ac:dyDescent="0.25">
      <c r="A44" s="111" t="s">
        <v>77</v>
      </c>
      <c r="B44" s="131">
        <v>6</v>
      </c>
    </row>
    <row r="45" spans="1:2" x14ac:dyDescent="0.25">
      <c r="A45" s="111" t="s">
        <v>78</v>
      </c>
      <c r="B45" s="131">
        <v>21</v>
      </c>
    </row>
    <row r="46" spans="1:2" x14ac:dyDescent="0.25">
      <c r="A46" s="111" t="s">
        <v>362</v>
      </c>
      <c r="B46" s="131"/>
    </row>
    <row r="47" spans="1:2" x14ac:dyDescent="0.25">
      <c r="A47" s="111" t="s">
        <v>76</v>
      </c>
      <c r="B47" s="131">
        <v>2</v>
      </c>
    </row>
    <row r="48" spans="1:2" x14ac:dyDescent="0.25">
      <c r="A48" s="112" t="s">
        <v>363</v>
      </c>
      <c r="B48" s="132">
        <v>53</v>
      </c>
    </row>
    <row r="53" spans="1:2" x14ac:dyDescent="0.25">
      <c r="A53" s="108" t="s">
        <v>361</v>
      </c>
      <c r="B53" s="109" t="s">
        <v>549</v>
      </c>
    </row>
    <row r="54" spans="1:2" x14ac:dyDescent="0.25">
      <c r="A54" s="110"/>
      <c r="B54" s="130">
        <v>3</v>
      </c>
    </row>
    <row r="55" spans="1:2" x14ac:dyDescent="0.25">
      <c r="A55" s="111" t="s">
        <v>80</v>
      </c>
      <c r="B55" s="131">
        <v>19</v>
      </c>
    </row>
    <row r="56" spans="1:2" x14ac:dyDescent="0.25">
      <c r="A56" s="111" t="s">
        <v>79</v>
      </c>
      <c r="B56" s="131">
        <v>45</v>
      </c>
    </row>
    <row r="57" spans="1:2" x14ac:dyDescent="0.25">
      <c r="A57" s="111" t="s">
        <v>77</v>
      </c>
      <c r="B57" s="131">
        <v>5</v>
      </c>
    </row>
    <row r="58" spans="1:2" x14ac:dyDescent="0.25">
      <c r="A58" s="111" t="s">
        <v>78</v>
      </c>
      <c r="B58" s="131">
        <v>103</v>
      </c>
    </row>
    <row r="59" spans="1:2" x14ac:dyDescent="0.25">
      <c r="A59" s="111" t="s">
        <v>76</v>
      </c>
      <c r="B59" s="131">
        <v>2</v>
      </c>
    </row>
    <row r="60" spans="1:2" x14ac:dyDescent="0.25">
      <c r="A60" s="111" t="s">
        <v>362</v>
      </c>
      <c r="B60" s="131"/>
    </row>
    <row r="61" spans="1:2" x14ac:dyDescent="0.25">
      <c r="A61" s="112" t="s">
        <v>363</v>
      </c>
      <c r="B61" s="132">
        <v>177</v>
      </c>
    </row>
    <row r="65" spans="1:2" x14ac:dyDescent="0.25">
      <c r="A65" s="108" t="s">
        <v>361</v>
      </c>
      <c r="B65" s="109" t="s">
        <v>550</v>
      </c>
    </row>
    <row r="66" spans="1:2" x14ac:dyDescent="0.25">
      <c r="A66" s="110"/>
      <c r="B66" s="130">
        <v>3</v>
      </c>
    </row>
    <row r="67" spans="1:2" x14ac:dyDescent="0.25">
      <c r="A67" s="111" t="s">
        <v>80</v>
      </c>
      <c r="B67" s="131">
        <v>17</v>
      </c>
    </row>
    <row r="68" spans="1:2" x14ac:dyDescent="0.25">
      <c r="A68" s="111" t="s">
        <v>79</v>
      </c>
      <c r="B68" s="131">
        <v>56</v>
      </c>
    </row>
    <row r="69" spans="1:2" x14ac:dyDescent="0.25">
      <c r="A69" s="111" t="s">
        <v>77</v>
      </c>
      <c r="B69" s="131">
        <v>17</v>
      </c>
    </row>
    <row r="70" spans="1:2" x14ac:dyDescent="0.25">
      <c r="A70" s="111" t="s">
        <v>78</v>
      </c>
      <c r="B70" s="131">
        <v>82</v>
      </c>
    </row>
    <row r="71" spans="1:2" x14ac:dyDescent="0.25">
      <c r="A71" s="111" t="s">
        <v>362</v>
      </c>
      <c r="B71" s="131"/>
    </row>
    <row r="72" spans="1:2" x14ac:dyDescent="0.25">
      <c r="A72" s="111" t="s">
        <v>76</v>
      </c>
      <c r="B72" s="131">
        <v>2</v>
      </c>
    </row>
    <row r="73" spans="1:2" x14ac:dyDescent="0.25">
      <c r="A73" s="112" t="s">
        <v>363</v>
      </c>
      <c r="B73" s="132">
        <v>177</v>
      </c>
    </row>
    <row r="77" spans="1:2" x14ac:dyDescent="0.25">
      <c r="A77" s="108" t="s">
        <v>361</v>
      </c>
      <c r="B77" s="109" t="s">
        <v>551</v>
      </c>
    </row>
    <row r="78" spans="1:2" x14ac:dyDescent="0.25">
      <c r="A78" s="110"/>
      <c r="B78" s="130">
        <v>3</v>
      </c>
    </row>
    <row r="79" spans="1:2" x14ac:dyDescent="0.25">
      <c r="A79" s="111" t="s">
        <v>80</v>
      </c>
      <c r="B79" s="131">
        <v>13</v>
      </c>
    </row>
    <row r="80" spans="1:2" x14ac:dyDescent="0.25">
      <c r="A80" s="111" t="s">
        <v>76</v>
      </c>
      <c r="B80" s="131">
        <v>6</v>
      </c>
    </row>
    <row r="81" spans="1:2" x14ac:dyDescent="0.25">
      <c r="A81" s="111" t="s">
        <v>79</v>
      </c>
      <c r="B81" s="131">
        <v>68</v>
      </c>
    </row>
    <row r="82" spans="1:2" x14ac:dyDescent="0.25">
      <c r="A82" s="111" t="s">
        <v>77</v>
      </c>
      <c r="B82" s="131">
        <v>9</v>
      </c>
    </row>
    <row r="83" spans="1:2" x14ac:dyDescent="0.25">
      <c r="A83" s="111" t="s">
        <v>78</v>
      </c>
      <c r="B83" s="131">
        <v>78</v>
      </c>
    </row>
    <row r="84" spans="1:2" x14ac:dyDescent="0.25">
      <c r="A84" s="111" t="s">
        <v>362</v>
      </c>
      <c r="B84" s="131"/>
    </row>
    <row r="85" spans="1:2" x14ac:dyDescent="0.25">
      <c r="A85" s="112" t="s">
        <v>363</v>
      </c>
      <c r="B85" s="132">
        <v>177</v>
      </c>
    </row>
    <row r="89" spans="1:2" x14ac:dyDescent="0.25">
      <c r="A89" s="108" t="s">
        <v>361</v>
      </c>
      <c r="B89" s="109" t="s">
        <v>552</v>
      </c>
    </row>
    <row r="90" spans="1:2" x14ac:dyDescent="0.25">
      <c r="A90" s="110"/>
      <c r="B90" s="130">
        <v>3</v>
      </c>
    </row>
    <row r="91" spans="1:2" x14ac:dyDescent="0.25">
      <c r="A91" s="111" t="s">
        <v>80</v>
      </c>
      <c r="B91" s="131">
        <v>8</v>
      </c>
    </row>
    <row r="92" spans="1:2" x14ac:dyDescent="0.25">
      <c r="A92" s="111" t="s">
        <v>76</v>
      </c>
      <c r="B92" s="131">
        <v>2</v>
      </c>
    </row>
    <row r="93" spans="1:2" x14ac:dyDescent="0.25">
      <c r="A93" s="111" t="s">
        <v>79</v>
      </c>
      <c r="B93" s="131">
        <v>62</v>
      </c>
    </row>
    <row r="94" spans="1:2" x14ac:dyDescent="0.25">
      <c r="A94" s="111" t="s">
        <v>77</v>
      </c>
      <c r="B94" s="131">
        <v>17</v>
      </c>
    </row>
    <row r="95" spans="1:2" x14ac:dyDescent="0.25">
      <c r="A95" s="111" t="s">
        <v>78</v>
      </c>
      <c r="B95" s="131">
        <v>85</v>
      </c>
    </row>
    <row r="96" spans="1:2" x14ac:dyDescent="0.25">
      <c r="A96" s="111" t="s">
        <v>362</v>
      </c>
      <c r="B96" s="131"/>
    </row>
    <row r="97" spans="1:2" x14ac:dyDescent="0.25">
      <c r="A97" s="112" t="s">
        <v>363</v>
      </c>
      <c r="B97" s="132">
        <v>177</v>
      </c>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CE11-0BE1-4B01-910E-18A16C092F14}">
  <sheetPr codeName="Sheet23">
    <tabColor rgb="FF7030A0"/>
  </sheetPr>
  <dimension ref="A1:F11"/>
  <sheetViews>
    <sheetView zoomScale="140" zoomScaleNormal="140" workbookViewId="0">
      <selection activeCell="B13" sqref="B13"/>
    </sheetView>
  </sheetViews>
  <sheetFormatPr defaultRowHeight="15" x14ac:dyDescent="0.25"/>
  <cols>
    <col min="1" max="1" width="18.5703125" bestFit="1" customWidth="1"/>
    <col min="2" max="2" width="72" bestFit="1" customWidth="1"/>
    <col min="4" max="4" width="18.85546875" customWidth="1"/>
    <col min="5" max="5" width="17" customWidth="1"/>
    <col min="6" max="6" width="12.5703125" customWidth="1"/>
  </cols>
  <sheetData>
    <row r="1" spans="1:6" x14ac:dyDescent="0.25">
      <c r="F1" s="7">
        <f>B5</f>
        <v>53</v>
      </c>
    </row>
    <row r="2" spans="1:6" x14ac:dyDescent="0.25">
      <c r="E2" t="s">
        <v>361</v>
      </c>
      <c r="F2" s="1" t="s">
        <v>572</v>
      </c>
    </row>
    <row r="3" spans="1:6" ht="27" customHeight="1" x14ac:dyDescent="0.25">
      <c r="A3" s="108" t="s">
        <v>361</v>
      </c>
      <c r="B3" s="109" t="s">
        <v>553</v>
      </c>
      <c r="E3" s="44" t="s">
        <v>85</v>
      </c>
      <c r="F3">
        <f>IFERROR(VLOOKUP($E3,$A$4:$B$10,2,FALSE),"")</f>
        <v>28</v>
      </c>
    </row>
    <row r="4" spans="1:6" ht="27" customHeight="1" x14ac:dyDescent="0.25">
      <c r="A4" s="110"/>
      <c r="B4" s="130">
        <v>3</v>
      </c>
      <c r="E4" s="37" t="s">
        <v>84</v>
      </c>
      <c r="F4">
        <f>IFERROR(VLOOKUP($E4,$A$4:$B$10,2,FALSE),"")</f>
        <v>85</v>
      </c>
    </row>
    <row r="5" spans="1:6" ht="27" customHeight="1" x14ac:dyDescent="0.25">
      <c r="A5" s="111" t="s">
        <v>31</v>
      </c>
      <c r="B5" s="131">
        <v>53</v>
      </c>
      <c r="E5" s="37" t="s">
        <v>31</v>
      </c>
      <c r="F5">
        <f>IFERROR(VLOOKUP($E5,$A$4:$B$10,2,FALSE),"")</f>
        <v>53</v>
      </c>
    </row>
    <row r="6" spans="1:6" ht="27" customHeight="1" x14ac:dyDescent="0.25">
      <c r="A6" s="111" t="s">
        <v>82</v>
      </c>
      <c r="B6" s="131">
        <v>1</v>
      </c>
      <c r="E6" s="37" t="s">
        <v>83</v>
      </c>
      <c r="F6">
        <f>IFERROR(VLOOKUP($E6,$A$4:$B$10,2,FALSE),"")</f>
        <v>7</v>
      </c>
    </row>
    <row r="7" spans="1:6" ht="27" customHeight="1" x14ac:dyDescent="0.25">
      <c r="A7" s="111" t="s">
        <v>83</v>
      </c>
      <c r="B7" s="131">
        <v>7</v>
      </c>
      <c r="E7" s="37" t="s">
        <v>82</v>
      </c>
      <c r="F7">
        <f>IFERROR(VLOOKUP($E7,$A$4:$B$10,2,FALSE),"")</f>
        <v>1</v>
      </c>
    </row>
    <row r="8" spans="1:6" x14ac:dyDescent="0.25">
      <c r="A8" s="111" t="s">
        <v>84</v>
      </c>
      <c r="B8" s="131">
        <v>85</v>
      </c>
    </row>
    <row r="9" spans="1:6" x14ac:dyDescent="0.25">
      <c r="A9" s="111" t="s">
        <v>85</v>
      </c>
      <c r="B9" s="131">
        <v>28</v>
      </c>
    </row>
    <row r="10" spans="1:6" x14ac:dyDescent="0.25">
      <c r="A10" s="111" t="s">
        <v>362</v>
      </c>
      <c r="B10" s="131"/>
    </row>
    <row r="11" spans="1:6" x14ac:dyDescent="0.25">
      <c r="A11" s="112" t="s">
        <v>363</v>
      </c>
      <c r="B11" s="132">
        <v>177</v>
      </c>
      <c r="E11">
        <f>COUNTIF(F11:T11,"&gt;0")</f>
        <v>1</v>
      </c>
      <c r="F11">
        <f>SUM(F3:F8)</f>
        <v>174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0107-929A-46CF-9836-6796E86A2152}">
  <sheetPr codeName="Sheet12">
    <tabColor rgb="FFFFFF00"/>
  </sheetPr>
  <dimension ref="A1:P14"/>
  <sheetViews>
    <sheetView topLeftCell="A3" workbookViewId="0">
      <selection activeCell="AF21" sqref="AF21"/>
    </sheetView>
  </sheetViews>
  <sheetFormatPr defaultRowHeight="15" x14ac:dyDescent="0.25"/>
  <cols>
    <col min="1" max="1" width="15.85546875" bestFit="1" customWidth="1"/>
    <col min="2" max="2" width="16.140625" bestFit="1" customWidth="1"/>
    <col min="3" max="3" width="19.140625" bestFit="1" customWidth="1"/>
    <col min="4" max="4" width="13.140625" bestFit="1" customWidth="1"/>
    <col min="5" max="5" width="16.28515625" bestFit="1" customWidth="1"/>
    <col min="6" max="6" width="4.42578125" customWidth="1"/>
    <col min="7" max="7" width="13.140625" bestFit="1" customWidth="1"/>
    <col min="8" max="8" width="25.140625" bestFit="1" customWidth="1"/>
    <col min="9" max="9" width="5.28515625" customWidth="1"/>
    <col min="10" max="10" width="13.140625" bestFit="1" customWidth="1"/>
    <col min="11" max="11" width="23.42578125" bestFit="1" customWidth="1"/>
    <col min="12" max="12" width="23.7109375" bestFit="1" customWidth="1"/>
    <col min="13" max="13" width="17.140625" customWidth="1"/>
    <col min="14" max="14" width="25" bestFit="1" customWidth="1"/>
    <col min="15" max="15" width="15.85546875" bestFit="1" customWidth="1"/>
    <col min="16" max="16" width="16.140625" bestFit="1" customWidth="1"/>
  </cols>
  <sheetData>
    <row r="1" spans="1:16" ht="60" customHeight="1" x14ac:dyDescent="0.25">
      <c r="A1" s="129"/>
      <c r="B1" s="129"/>
    </row>
    <row r="2" spans="1:16" x14ac:dyDescent="0.25">
      <c r="A2" s="108" t="s">
        <v>361</v>
      </c>
      <c r="B2" s="109" t="s">
        <v>379</v>
      </c>
      <c r="D2" s="108" t="s">
        <v>361</v>
      </c>
      <c r="E2" s="109" t="s">
        <v>492</v>
      </c>
      <c r="G2" s="108" t="s">
        <v>361</v>
      </c>
      <c r="H2" s="109" t="s">
        <v>395</v>
      </c>
      <c r="J2" s="108" t="s">
        <v>361</v>
      </c>
      <c r="K2" s="109" t="s">
        <v>515</v>
      </c>
      <c r="M2" s="45" t="s">
        <v>516</v>
      </c>
      <c r="O2" s="2" t="s">
        <v>361</v>
      </c>
      <c r="P2" s="3" t="s">
        <v>379</v>
      </c>
    </row>
    <row r="3" spans="1:16" ht="50.25" customHeight="1" x14ac:dyDescent="0.25">
      <c r="A3" s="110" t="s">
        <v>249</v>
      </c>
      <c r="B3" s="130">
        <v>17</v>
      </c>
      <c r="D3" s="110" t="s">
        <v>487</v>
      </c>
      <c r="E3" s="130">
        <v>23</v>
      </c>
      <c r="G3" s="110" t="s">
        <v>7</v>
      </c>
      <c r="H3" s="130">
        <v>26</v>
      </c>
      <c r="J3" s="110" t="s">
        <v>7</v>
      </c>
      <c r="K3" s="130">
        <v>21.52</v>
      </c>
      <c r="L3">
        <f>ROUND(K3,0)</f>
        <v>22</v>
      </c>
      <c r="M3" s="10" t="str">
        <f>IF(J3="Yes",(CONCATENATE("Full time Farmer - ",L3," years farming")),(IF(J3="No",(CONCATENATE("Part time Farmer - ",L3," years farming")),"")))</f>
        <v>Part time Farmer - 22 years farming</v>
      </c>
      <c r="O3" s="4" t="s">
        <v>249</v>
      </c>
      <c r="P3" s="3">
        <v>17</v>
      </c>
    </row>
    <row r="4" spans="1:16" ht="50.25" customHeight="1" x14ac:dyDescent="0.25">
      <c r="A4" s="111" t="s">
        <v>153</v>
      </c>
      <c r="B4" s="131">
        <v>13</v>
      </c>
      <c r="D4" s="111" t="s">
        <v>87</v>
      </c>
      <c r="E4" s="131">
        <v>15</v>
      </c>
      <c r="G4" s="111" t="s">
        <v>6</v>
      </c>
      <c r="H4" s="131">
        <v>153</v>
      </c>
      <c r="J4" s="111" t="s">
        <v>6</v>
      </c>
      <c r="K4" s="131">
        <v>23.440397350993379</v>
      </c>
      <c r="L4">
        <f>ROUND(K4,0)</f>
        <v>23</v>
      </c>
      <c r="M4" s="10" t="str">
        <f>IF(J4="Yes",(CONCATENATE("Full time Farmer - ",L4," years farming")),(IF(J4="No",(CONCATENATE("Part time Farmer - ",L4," years farming")),"")))</f>
        <v>Full time Farmer - 23 years farming</v>
      </c>
      <c r="O4" s="5" t="s">
        <v>153</v>
      </c>
      <c r="P4" s="94">
        <v>13</v>
      </c>
    </row>
    <row r="5" spans="1:16" x14ac:dyDescent="0.25">
      <c r="A5" s="111" t="s">
        <v>268</v>
      </c>
      <c r="B5" s="131">
        <v>9</v>
      </c>
      <c r="D5" s="111" t="s">
        <v>405</v>
      </c>
      <c r="E5" s="131">
        <v>38</v>
      </c>
      <c r="G5" s="112" t="s">
        <v>363</v>
      </c>
      <c r="H5" s="132">
        <v>179</v>
      </c>
      <c r="J5" s="112" t="s">
        <v>363</v>
      </c>
      <c r="K5" s="132">
        <v>23.167613636363637</v>
      </c>
      <c r="M5" s="7" t="str">
        <f>IF(J5="Yes",(CONCATENATE("Full time Farmer years farming - ",L5," years")),(IF(J5="No",(CONCATENATE("Part time Farmer years farming - ",L5," years")),"")))</f>
        <v/>
      </c>
      <c r="O5" s="5" t="s">
        <v>268</v>
      </c>
      <c r="P5" s="94">
        <v>9</v>
      </c>
    </row>
    <row r="6" spans="1:16" x14ac:dyDescent="0.25">
      <c r="A6" s="111" t="s">
        <v>1</v>
      </c>
      <c r="B6" s="131">
        <v>20</v>
      </c>
      <c r="D6" s="111" t="s">
        <v>86</v>
      </c>
      <c r="E6" s="131">
        <v>23</v>
      </c>
      <c r="M6" s="7" t="str">
        <f>IF(J6="Yes",(CONCATENATE("Full time Farmer years farming - ",L6," years")),(IF(J6="No",(CONCATENATE("Part time Farmer years farming - ",L6," years")),"")))</f>
        <v/>
      </c>
      <c r="O6" s="5" t="s">
        <v>1</v>
      </c>
      <c r="P6" s="94">
        <v>20</v>
      </c>
    </row>
    <row r="7" spans="1:16" x14ac:dyDescent="0.25">
      <c r="A7" s="111" t="s">
        <v>2</v>
      </c>
      <c r="B7" s="131">
        <v>28</v>
      </c>
      <c r="D7" s="111" t="s">
        <v>479</v>
      </c>
      <c r="E7" s="131">
        <v>80</v>
      </c>
      <c r="O7" s="5" t="s">
        <v>2</v>
      </c>
      <c r="P7" s="94">
        <v>28</v>
      </c>
    </row>
    <row r="8" spans="1:16" x14ac:dyDescent="0.25">
      <c r="A8" s="111" t="s">
        <v>3</v>
      </c>
      <c r="B8" s="131">
        <v>22</v>
      </c>
      <c r="D8" s="112" t="s">
        <v>363</v>
      </c>
      <c r="E8" s="132">
        <v>179</v>
      </c>
      <c r="O8" s="5" t="s">
        <v>3</v>
      </c>
      <c r="P8" s="94">
        <v>22</v>
      </c>
    </row>
    <row r="9" spans="1:16" x14ac:dyDescent="0.25">
      <c r="A9" s="111" t="s">
        <v>256</v>
      </c>
      <c r="B9" s="131">
        <v>1</v>
      </c>
      <c r="O9" s="5" t="s">
        <v>256</v>
      </c>
      <c r="P9" s="94">
        <v>1</v>
      </c>
    </row>
    <row r="10" spans="1:16" x14ac:dyDescent="0.25">
      <c r="A10" s="111" t="s">
        <v>4</v>
      </c>
      <c r="B10" s="131">
        <v>31</v>
      </c>
      <c r="O10" s="5" t="s">
        <v>626</v>
      </c>
      <c r="P10" s="94">
        <v>10</v>
      </c>
    </row>
    <row r="11" spans="1:16" x14ac:dyDescent="0.25">
      <c r="A11" s="111" t="s">
        <v>162</v>
      </c>
      <c r="B11" s="131">
        <v>10</v>
      </c>
      <c r="O11" s="5" t="s">
        <v>4</v>
      </c>
      <c r="P11" s="94">
        <v>31</v>
      </c>
    </row>
    <row r="12" spans="1:16" x14ac:dyDescent="0.25">
      <c r="A12" s="111" t="s">
        <v>626</v>
      </c>
      <c r="B12" s="131">
        <v>10</v>
      </c>
      <c r="O12" s="5" t="s">
        <v>162</v>
      </c>
      <c r="P12" s="94">
        <v>10</v>
      </c>
    </row>
    <row r="13" spans="1:16" x14ac:dyDescent="0.25">
      <c r="A13" s="111" t="s">
        <v>663</v>
      </c>
      <c r="B13" s="131">
        <v>18</v>
      </c>
      <c r="O13" s="5" t="s">
        <v>663</v>
      </c>
      <c r="P13" s="94">
        <v>18</v>
      </c>
    </row>
    <row r="14" spans="1:16" x14ac:dyDescent="0.25">
      <c r="A14" s="112" t="s">
        <v>363</v>
      </c>
      <c r="B14" s="132">
        <v>179</v>
      </c>
      <c r="O14" s="6" t="s">
        <v>363</v>
      </c>
      <c r="P14" s="95">
        <v>179</v>
      </c>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3C01-809E-41CD-8856-BBB006CF853E}">
  <sheetPr codeName="Sheet3">
    <tabColor theme="9" tint="-0.249977111117893"/>
  </sheetPr>
  <dimension ref="A1:AA225"/>
  <sheetViews>
    <sheetView topLeftCell="D1" zoomScale="106" zoomScaleNormal="106" workbookViewId="0">
      <selection activeCell="Q19" sqref="Q19"/>
    </sheetView>
  </sheetViews>
  <sheetFormatPr defaultRowHeight="15" x14ac:dyDescent="0.25"/>
  <cols>
    <col min="1" max="1" width="33.85546875" bestFit="1" customWidth="1"/>
    <col min="2" max="2" width="25.28515625" bestFit="1" customWidth="1"/>
    <col min="3" max="3" width="27.28515625" bestFit="1" customWidth="1"/>
    <col min="4" max="4" width="25.85546875" bestFit="1" customWidth="1"/>
    <col min="6" max="6" width="10.42578125" customWidth="1"/>
    <col min="7" max="7" width="18.140625" bestFit="1" customWidth="1"/>
    <col min="8" max="8" width="27" bestFit="1" customWidth="1"/>
    <col min="9" max="9" width="12.85546875" bestFit="1" customWidth="1"/>
    <col min="10" max="11" width="25.28515625" bestFit="1" customWidth="1"/>
    <col min="12" max="12" width="27.28515625" bestFit="1" customWidth="1"/>
    <col min="13" max="13" width="25.85546875" bestFit="1" customWidth="1"/>
    <col min="14" max="14" width="12.5703125" bestFit="1" customWidth="1"/>
    <col min="17" max="17" width="16.5703125" bestFit="1" customWidth="1"/>
    <col min="18" max="18" width="18.7109375" customWidth="1"/>
    <col min="19" max="19" width="12.85546875" bestFit="1" customWidth="1"/>
    <col min="20" max="21" width="25.28515625" bestFit="1" customWidth="1"/>
    <col min="22" max="22" width="27.28515625" bestFit="1" customWidth="1"/>
    <col min="23" max="23" width="25.85546875" bestFit="1" customWidth="1"/>
  </cols>
  <sheetData>
    <row r="1" spans="1:27" x14ac:dyDescent="0.25">
      <c r="Q1">
        <f>215-(COUNTIF(Q4:Q215,"0"))</f>
        <v>182</v>
      </c>
      <c r="AA1" s="93"/>
    </row>
    <row r="2" spans="1:27" ht="15.75" thickBot="1" x14ac:dyDescent="0.3">
      <c r="H2">
        <f t="shared" ref="H2:M2" si="0">COUNTIF(H4:H301,"&gt;0")</f>
        <v>179</v>
      </c>
      <c r="I2">
        <f t="shared" si="0"/>
        <v>158</v>
      </c>
      <c r="J2">
        <f t="shared" si="0"/>
        <v>121</v>
      </c>
      <c r="K2">
        <f t="shared" si="0"/>
        <v>147</v>
      </c>
      <c r="L2">
        <f t="shared" si="0"/>
        <v>128</v>
      </c>
      <c r="M2">
        <f t="shared" si="0"/>
        <v>131</v>
      </c>
      <c r="Q2">
        <f>'Dashboard Index'!$AE$43</f>
        <v>2</v>
      </c>
      <c r="S2">
        <v>1</v>
      </c>
      <c r="T2">
        <v>2</v>
      </c>
      <c r="U2">
        <v>3</v>
      </c>
      <c r="V2">
        <v>4</v>
      </c>
      <c r="W2">
        <v>5</v>
      </c>
      <c r="Z2" t="s">
        <v>784</v>
      </c>
    </row>
    <row r="3" spans="1:27" ht="15.75" thickBot="1" x14ac:dyDescent="0.3">
      <c r="B3" t="s">
        <v>759</v>
      </c>
      <c r="C3" t="s">
        <v>758</v>
      </c>
      <c r="F3" s="83" t="s">
        <v>491</v>
      </c>
      <c r="G3" s="118" t="s">
        <v>316</v>
      </c>
      <c r="H3" s="80" t="s">
        <v>824</v>
      </c>
      <c r="I3" s="81" t="s">
        <v>774</v>
      </c>
      <c r="J3" s="85" t="s">
        <v>776</v>
      </c>
      <c r="K3" s="85" t="s">
        <v>777</v>
      </c>
      <c r="L3" s="85" t="s">
        <v>778</v>
      </c>
      <c r="M3" s="85" t="s">
        <v>779</v>
      </c>
      <c r="N3" s="86" t="s">
        <v>775</v>
      </c>
      <c r="R3" s="80" t="s">
        <v>825</v>
      </c>
      <c r="S3" s="81" t="s">
        <v>719</v>
      </c>
      <c r="T3" s="85" t="s">
        <v>780</v>
      </c>
      <c r="U3" s="85" t="s">
        <v>781</v>
      </c>
      <c r="V3" s="85" t="s">
        <v>782</v>
      </c>
      <c r="W3" s="85" t="s">
        <v>783</v>
      </c>
      <c r="Z3" t="str">
        <f>R3</f>
        <v>IPM Index (proportion)</v>
      </c>
      <c r="AA3" t="str" cm="1">
        <f t="array" ref="AA3">INDEX(S3:W3,$Q$2)</f>
        <v>TFI-Herbicide</v>
      </c>
    </row>
    <row r="4" spans="1:27" x14ac:dyDescent="0.25">
      <c r="A4" t="s">
        <v>772</v>
      </c>
      <c r="B4">
        <f>'P count values'!C7</f>
        <v>0.58359425875050897</v>
      </c>
      <c r="C4">
        <f>'P count values'!D7</f>
        <v>0.64621204278812971</v>
      </c>
      <c r="F4" s="119" t="s">
        <v>479</v>
      </c>
      <c r="G4" s="114">
        <v>2</v>
      </c>
      <c r="H4" s="146">
        <v>0.6785714285714286</v>
      </c>
      <c r="I4" s="147">
        <v>2.838888888888889</v>
      </c>
      <c r="J4" s="147">
        <v>2.0833333333333335</v>
      </c>
      <c r="K4" s="147">
        <v>0.4</v>
      </c>
      <c r="L4" s="147">
        <v>0.33333333333333331</v>
      </c>
      <c r="M4" s="147">
        <v>0.35555555555555551</v>
      </c>
      <c r="N4" s="148">
        <v>1</v>
      </c>
      <c r="Q4" t="str">
        <f>F4</f>
        <v>Arable</v>
      </c>
      <c r="R4">
        <f>IF(H4="","",H4)</f>
        <v>0.6785714285714286</v>
      </c>
      <c r="S4">
        <f t="shared" ref="S4:W4" si="1">IF(I4="","",I4)</f>
        <v>2.838888888888889</v>
      </c>
      <c r="T4">
        <f t="shared" si="1"/>
        <v>2.0833333333333335</v>
      </c>
      <c r="U4">
        <f t="shared" si="1"/>
        <v>0.4</v>
      </c>
      <c r="V4">
        <f t="shared" si="1"/>
        <v>0.33333333333333331</v>
      </c>
      <c r="W4">
        <f t="shared" si="1"/>
        <v>0.35555555555555551</v>
      </c>
      <c r="Z4" s="52">
        <f t="shared" ref="Z4:Z67" si="2">R4</f>
        <v>0.6785714285714286</v>
      </c>
      <c r="AA4" s="52" cm="1">
        <f t="array" ref="AA4">INDEX(S4:W4,$Q$2)</f>
        <v>2.0833333333333335</v>
      </c>
    </row>
    <row r="5" spans="1:27" ht="18" customHeight="1" x14ac:dyDescent="0.25">
      <c r="A5" t="s">
        <v>726</v>
      </c>
      <c r="B5">
        <f>'P count values'!C8</f>
        <v>19.8416</v>
      </c>
      <c r="C5">
        <f>'P count values'!D8</f>
        <v>23.126388888888886</v>
      </c>
      <c r="F5" s="90" t="s">
        <v>479</v>
      </c>
      <c r="G5" s="117">
        <v>3</v>
      </c>
      <c r="H5" s="149">
        <v>0.69047619047619047</v>
      </c>
      <c r="I5" s="141">
        <v>2.9222222222222221</v>
      </c>
      <c r="J5" s="141">
        <v>1.3</v>
      </c>
      <c r="K5" s="141">
        <v>0.73737373737373735</v>
      </c>
      <c r="L5" s="141">
        <v>0.65</v>
      </c>
      <c r="M5" s="141">
        <v>0.88484848484848488</v>
      </c>
      <c r="N5" s="142">
        <v>1</v>
      </c>
      <c r="Q5" t="str">
        <f t="shared" ref="Q5:Q68" si="3">F5</f>
        <v>Arable</v>
      </c>
      <c r="R5">
        <f t="shared" ref="R5:U68" si="4">IF(H5="","",H5)</f>
        <v>0.69047619047619047</v>
      </c>
      <c r="S5">
        <f t="shared" si="4"/>
        <v>2.9222222222222221</v>
      </c>
      <c r="T5">
        <f t="shared" si="4"/>
        <v>1.3</v>
      </c>
      <c r="U5">
        <f t="shared" si="4"/>
        <v>0.73737373737373735</v>
      </c>
      <c r="V5">
        <f t="shared" ref="V5:W68" si="5">IF(L5="","",L5)</f>
        <v>0.65</v>
      </c>
      <c r="W5">
        <f t="shared" si="5"/>
        <v>0.88484848484848488</v>
      </c>
      <c r="Z5" s="52">
        <f t="shared" si="2"/>
        <v>0.69047619047619047</v>
      </c>
      <c r="AA5" s="52" cm="1">
        <f t="array" ref="AA5">INDEX(S5:W5,$Q$2)</f>
        <v>1.3</v>
      </c>
    </row>
    <row r="6" spans="1:27" ht="18" customHeight="1" x14ac:dyDescent="0.25">
      <c r="A6" t="s">
        <v>727</v>
      </c>
      <c r="B6">
        <f>'P count values'!C9</f>
        <v>23.09706666666667</v>
      </c>
      <c r="C6">
        <f>'P count values'!D9</f>
        <v>23.445833333333333</v>
      </c>
      <c r="F6" s="90" t="s">
        <v>479</v>
      </c>
      <c r="G6" s="117">
        <v>5</v>
      </c>
      <c r="H6" s="149">
        <v>0.52380952380952384</v>
      </c>
      <c r="I6" s="141">
        <v>0</v>
      </c>
      <c r="J6" s="141">
        <v>0</v>
      </c>
      <c r="K6" s="141"/>
      <c r="L6" s="141"/>
      <c r="M6" s="141">
        <v>0</v>
      </c>
      <c r="N6" s="142">
        <v>1</v>
      </c>
      <c r="Q6" t="str">
        <f t="shared" si="3"/>
        <v>Arable</v>
      </c>
      <c r="R6">
        <f t="shared" si="4"/>
        <v>0.52380952380952384</v>
      </c>
      <c r="S6">
        <f t="shared" si="4"/>
        <v>0</v>
      </c>
      <c r="T6">
        <f t="shared" si="4"/>
        <v>0</v>
      </c>
      <c r="U6" t="str">
        <f t="shared" si="4"/>
        <v/>
      </c>
      <c r="V6" t="str">
        <f t="shared" si="5"/>
        <v/>
      </c>
      <c r="W6">
        <f t="shared" si="5"/>
        <v>0</v>
      </c>
      <c r="Z6" s="52">
        <f t="shared" si="2"/>
        <v>0.52380952380952384</v>
      </c>
      <c r="AA6" s="52" cm="1">
        <f t="array" ref="AA6">INDEX(S6:W6,$Q$2)</f>
        <v>0</v>
      </c>
    </row>
    <row r="7" spans="1:27" ht="18" customHeight="1" x14ac:dyDescent="0.25">
      <c r="A7" t="s">
        <v>728</v>
      </c>
      <c r="B7">
        <f>'P count values'!C10</f>
        <v>0.34498999999999996</v>
      </c>
      <c r="C7">
        <f>'P count values'!D10</f>
        <v>0.38002976190476179</v>
      </c>
      <c r="F7" s="90" t="s">
        <v>479</v>
      </c>
      <c r="G7" s="117">
        <v>7</v>
      </c>
      <c r="H7" s="149">
        <v>0.59523809523809523</v>
      </c>
      <c r="I7" s="141">
        <v>5.0197368421052637</v>
      </c>
      <c r="J7" s="141">
        <v>1.2697368421052633</v>
      </c>
      <c r="K7" s="141">
        <v>2.25</v>
      </c>
      <c r="L7" s="141">
        <v>0</v>
      </c>
      <c r="M7" s="141">
        <v>0</v>
      </c>
      <c r="N7" s="142">
        <v>1</v>
      </c>
      <c r="Q7" t="str">
        <f t="shared" si="3"/>
        <v>Arable</v>
      </c>
      <c r="R7">
        <f t="shared" si="4"/>
        <v>0.59523809523809523</v>
      </c>
      <c r="S7">
        <f t="shared" si="4"/>
        <v>5.0197368421052637</v>
      </c>
      <c r="T7">
        <f t="shared" si="4"/>
        <v>1.2697368421052633</v>
      </c>
      <c r="U7">
        <f t="shared" si="4"/>
        <v>2.25</v>
      </c>
      <c r="V7">
        <f t="shared" si="5"/>
        <v>0</v>
      </c>
      <c r="W7">
        <f t="shared" si="5"/>
        <v>0</v>
      </c>
      <c r="Z7" s="52">
        <f t="shared" si="2"/>
        <v>0.59523809523809523</v>
      </c>
      <c r="AA7" s="52" cm="1">
        <f t="array" ref="AA7">INDEX(S7:W7,$Q$2)</f>
        <v>1.2697368421052633</v>
      </c>
    </row>
    <row r="8" spans="1:27" ht="18" customHeight="1" x14ac:dyDescent="0.25">
      <c r="A8" t="str">
        <f>'P count values'!C14</f>
        <v>Sum of IPM Index Proportion</v>
      </c>
      <c r="B8" t="str">
        <f>'P count values'!C2</f>
        <v>156(156)</v>
      </c>
      <c r="C8" t="str">
        <f>'P count values'!D2</f>
        <v>23(23)</v>
      </c>
      <c r="F8" s="90" t="s">
        <v>479</v>
      </c>
      <c r="G8" s="117">
        <v>8</v>
      </c>
      <c r="H8" s="149">
        <v>0.59523809523809523</v>
      </c>
      <c r="I8" s="141">
        <v>2.833333333333333</v>
      </c>
      <c r="J8" s="141">
        <v>0.83333333333333326</v>
      </c>
      <c r="K8" s="141">
        <v>1</v>
      </c>
      <c r="L8" s="141">
        <v>0.5</v>
      </c>
      <c r="M8" s="141">
        <v>0.5</v>
      </c>
      <c r="N8" s="142">
        <v>1</v>
      </c>
      <c r="Q8" t="str">
        <f t="shared" si="3"/>
        <v>Arable</v>
      </c>
      <c r="R8">
        <f t="shared" si="4"/>
        <v>0.59523809523809523</v>
      </c>
      <c r="S8">
        <f t="shared" si="4"/>
        <v>2.833333333333333</v>
      </c>
      <c r="T8">
        <f t="shared" si="4"/>
        <v>0.83333333333333326</v>
      </c>
      <c r="U8">
        <f t="shared" si="4"/>
        <v>1</v>
      </c>
      <c r="V8">
        <f t="shared" si="5"/>
        <v>0.5</v>
      </c>
      <c r="W8">
        <f t="shared" si="5"/>
        <v>0.5</v>
      </c>
      <c r="Z8" s="52">
        <f t="shared" si="2"/>
        <v>0.59523809523809523</v>
      </c>
      <c r="AA8" s="52" cm="1">
        <f t="array" ref="AA8">INDEX(S8:W8,$Q$2)</f>
        <v>0.83333333333333326</v>
      </c>
    </row>
    <row r="9" spans="1:27" ht="18" customHeight="1" x14ac:dyDescent="0.25">
      <c r="A9" t="str">
        <f>'P count values'!E14</f>
        <v>Sum of Alternative IPM Index</v>
      </c>
      <c r="B9" t="str">
        <f>'P count values'!C3</f>
        <v>125(125)</v>
      </c>
      <c r="C9" t="str">
        <f>'P count values'!D3</f>
        <v>16(16)</v>
      </c>
      <c r="F9" s="90" t="s">
        <v>479</v>
      </c>
      <c r="G9" s="117">
        <v>11</v>
      </c>
      <c r="H9" s="149">
        <v>0.66666666666666663</v>
      </c>
      <c r="I9" s="141">
        <v>4</v>
      </c>
      <c r="J9" s="141">
        <v>1</v>
      </c>
      <c r="K9" s="141">
        <v>2</v>
      </c>
      <c r="L9" s="141">
        <v>0</v>
      </c>
      <c r="M9" s="141">
        <v>0</v>
      </c>
      <c r="N9" s="142">
        <v>1</v>
      </c>
      <c r="Q9" t="str">
        <f t="shared" si="3"/>
        <v>Arable</v>
      </c>
      <c r="R9">
        <f t="shared" si="4"/>
        <v>0.66666666666666663</v>
      </c>
      <c r="S9">
        <f t="shared" si="4"/>
        <v>4</v>
      </c>
      <c r="T9">
        <f t="shared" si="4"/>
        <v>1</v>
      </c>
      <c r="U9">
        <f t="shared" si="4"/>
        <v>2</v>
      </c>
      <c r="V9">
        <f t="shared" si="5"/>
        <v>0</v>
      </c>
      <c r="W9">
        <f t="shared" si="5"/>
        <v>0</v>
      </c>
      <c r="Z9" s="52">
        <f t="shared" si="2"/>
        <v>0.66666666666666663</v>
      </c>
      <c r="AA9" s="52" cm="1">
        <f t="array" ref="AA9">INDEX(S9:W9,$Q$2)</f>
        <v>1</v>
      </c>
    </row>
    <row r="10" spans="1:27" ht="18" customHeight="1" x14ac:dyDescent="0.25">
      <c r="A10" t="str">
        <f>'P count values'!G14</f>
        <v>Sum of IPM Index R</v>
      </c>
      <c r="B10" t="str">
        <f>'P count values'!C4</f>
        <v>125(125)</v>
      </c>
      <c r="C10" t="str">
        <f>'P count values'!D4</f>
        <v>16(16)</v>
      </c>
      <c r="F10" s="90" t="s">
        <v>479</v>
      </c>
      <c r="G10" s="117">
        <v>12</v>
      </c>
      <c r="H10" s="149">
        <v>0.54365079365079361</v>
      </c>
      <c r="I10" s="141">
        <v>6.7149621212121211</v>
      </c>
      <c r="J10" s="141">
        <v>2.0454545454545454</v>
      </c>
      <c r="K10" s="141">
        <v>0.71212121212121215</v>
      </c>
      <c r="L10" s="141">
        <v>2.6136363636363638</v>
      </c>
      <c r="M10" s="141">
        <v>3.1960227272727275</v>
      </c>
      <c r="N10" s="142">
        <v>1</v>
      </c>
      <c r="Q10" t="str">
        <f t="shared" si="3"/>
        <v>Arable</v>
      </c>
      <c r="R10">
        <f t="shared" si="4"/>
        <v>0.54365079365079361</v>
      </c>
      <c r="S10">
        <f t="shared" si="4"/>
        <v>6.7149621212121211</v>
      </c>
      <c r="T10">
        <f t="shared" si="4"/>
        <v>2.0454545454545454</v>
      </c>
      <c r="U10">
        <f t="shared" si="4"/>
        <v>0.71212121212121215</v>
      </c>
      <c r="V10">
        <f t="shared" si="5"/>
        <v>2.6136363636363638</v>
      </c>
      <c r="W10">
        <f t="shared" si="5"/>
        <v>3.1960227272727275</v>
      </c>
      <c r="Z10" s="52">
        <f t="shared" si="2"/>
        <v>0.54365079365079361</v>
      </c>
      <c r="AA10" s="52" cm="1">
        <f t="array" ref="AA10">INDEX(S10:W10,$Q$2)</f>
        <v>2.0454545454545454</v>
      </c>
    </row>
    <row r="11" spans="1:27" ht="18" customHeight="1" x14ac:dyDescent="0.25">
      <c r="A11" t="str">
        <f>'P count values'!I14</f>
        <v>Sum of IWM Proportion</v>
      </c>
      <c r="B11" t="str">
        <f>'P count values'!C5</f>
        <v>125(124)</v>
      </c>
      <c r="C11" t="str">
        <f>'P count values'!D5</f>
        <v>16(16)</v>
      </c>
      <c r="F11" s="90" t="s">
        <v>479</v>
      </c>
      <c r="G11" s="117">
        <v>13</v>
      </c>
      <c r="H11" s="149">
        <v>0.54166666666666663</v>
      </c>
      <c r="I11" s="141">
        <v>2.4974747474747478</v>
      </c>
      <c r="J11" s="141">
        <v>1.042929292929293</v>
      </c>
      <c r="K11" s="141">
        <v>0.68181818181818177</v>
      </c>
      <c r="L11" s="141">
        <v>0.40909090909090912</v>
      </c>
      <c r="M11" s="141">
        <v>0.45454545454545459</v>
      </c>
      <c r="N11" s="142">
        <v>1</v>
      </c>
      <c r="Q11" t="str">
        <f t="shared" si="3"/>
        <v>Arable</v>
      </c>
      <c r="R11">
        <f t="shared" si="4"/>
        <v>0.54166666666666663</v>
      </c>
      <c r="S11">
        <f t="shared" si="4"/>
        <v>2.4974747474747478</v>
      </c>
      <c r="T11">
        <f t="shared" si="4"/>
        <v>1.042929292929293</v>
      </c>
      <c r="U11">
        <f t="shared" si="4"/>
        <v>0.68181818181818177</v>
      </c>
      <c r="V11">
        <f t="shared" si="5"/>
        <v>0.40909090909090912</v>
      </c>
      <c r="W11">
        <f t="shared" si="5"/>
        <v>0.45454545454545459</v>
      </c>
      <c r="Z11" s="52">
        <f t="shared" si="2"/>
        <v>0.54166666666666663</v>
      </c>
      <c r="AA11" s="52" cm="1">
        <f t="array" ref="AA11">INDEX(S11:W11,$Q$2)</f>
        <v>1.042929292929293</v>
      </c>
    </row>
    <row r="12" spans="1:27" ht="18" customHeight="1" x14ac:dyDescent="0.25">
      <c r="F12" s="90" t="s">
        <v>479</v>
      </c>
      <c r="G12" s="117">
        <v>14</v>
      </c>
      <c r="H12" s="149">
        <v>0.68650793650793651</v>
      </c>
      <c r="I12" s="141">
        <v>2.9769230769230766</v>
      </c>
      <c r="J12" s="141">
        <v>2.1153846153846154</v>
      </c>
      <c r="K12" s="141">
        <v>0.44230769230769229</v>
      </c>
      <c r="L12" s="141">
        <v>0.33461538461538459</v>
      </c>
      <c r="M12" s="141">
        <v>0.37115384615384611</v>
      </c>
      <c r="N12" s="142">
        <v>1</v>
      </c>
      <c r="Q12" t="str">
        <f t="shared" si="3"/>
        <v>Arable</v>
      </c>
      <c r="R12">
        <f t="shared" si="4"/>
        <v>0.68650793650793651</v>
      </c>
      <c r="S12">
        <f t="shared" si="4"/>
        <v>2.9769230769230766</v>
      </c>
      <c r="T12">
        <f t="shared" si="4"/>
        <v>2.1153846153846154</v>
      </c>
      <c r="U12">
        <f t="shared" si="4"/>
        <v>0.44230769230769229</v>
      </c>
      <c r="V12">
        <f t="shared" si="5"/>
        <v>0.33461538461538459</v>
      </c>
      <c r="W12">
        <f t="shared" si="5"/>
        <v>0.37115384615384611</v>
      </c>
      <c r="Z12" s="52">
        <f t="shared" si="2"/>
        <v>0.68650793650793651</v>
      </c>
      <c r="AA12" s="52" cm="1">
        <f t="array" ref="AA12">INDEX(S12:W12,$Q$2)</f>
        <v>2.1153846153846154</v>
      </c>
    </row>
    <row r="13" spans="1:27" ht="18" customHeight="1" x14ac:dyDescent="0.25">
      <c r="F13" s="90" t="s">
        <v>479</v>
      </c>
      <c r="G13" s="117">
        <v>15</v>
      </c>
      <c r="H13" s="149">
        <v>0.66190476190476188</v>
      </c>
      <c r="I13" s="141">
        <v>4.1624999999999996</v>
      </c>
      <c r="J13" s="141">
        <v>2.7124999999999999</v>
      </c>
      <c r="K13" s="141">
        <v>1.18</v>
      </c>
      <c r="L13" s="141">
        <v>0.18</v>
      </c>
      <c r="M13" s="141">
        <v>0.18</v>
      </c>
      <c r="N13" s="142">
        <v>1</v>
      </c>
      <c r="Q13" t="str">
        <f t="shared" si="3"/>
        <v>Arable</v>
      </c>
      <c r="R13">
        <f t="shared" si="4"/>
        <v>0.66190476190476188</v>
      </c>
      <c r="S13">
        <f t="shared" si="4"/>
        <v>4.1624999999999996</v>
      </c>
      <c r="T13">
        <f t="shared" si="4"/>
        <v>2.7124999999999999</v>
      </c>
      <c r="U13">
        <f t="shared" si="4"/>
        <v>1.18</v>
      </c>
      <c r="V13">
        <f t="shared" si="5"/>
        <v>0.18</v>
      </c>
      <c r="W13">
        <f t="shared" si="5"/>
        <v>0.18</v>
      </c>
      <c r="Z13" s="52">
        <f t="shared" si="2"/>
        <v>0.66190476190476188</v>
      </c>
      <c r="AA13" s="52" cm="1">
        <f t="array" ref="AA13">INDEX(S13:W13,$Q$2)</f>
        <v>2.7124999999999999</v>
      </c>
    </row>
    <row r="14" spans="1:27" ht="18" customHeight="1" x14ac:dyDescent="0.25">
      <c r="B14" t="s">
        <v>759</v>
      </c>
      <c r="C14" t="s">
        <v>758</v>
      </c>
      <c r="F14" s="90" t="s">
        <v>479</v>
      </c>
      <c r="G14" s="117">
        <v>16</v>
      </c>
      <c r="H14" s="149">
        <v>0.5623015873015873</v>
      </c>
      <c r="I14" s="141">
        <v>2.71484375</v>
      </c>
      <c r="J14" s="141">
        <v>1.234375</v>
      </c>
      <c r="K14" s="141">
        <v>0.8515625</v>
      </c>
      <c r="L14" s="141">
        <v>0.2890625</v>
      </c>
      <c r="M14" s="141">
        <v>0.37109375</v>
      </c>
      <c r="N14" s="142">
        <v>1</v>
      </c>
      <c r="Q14" t="str">
        <f t="shared" si="3"/>
        <v>Arable</v>
      </c>
      <c r="R14">
        <f t="shared" si="4"/>
        <v>0.5623015873015873</v>
      </c>
      <c r="S14">
        <f t="shared" si="4"/>
        <v>2.71484375</v>
      </c>
      <c r="T14">
        <f t="shared" si="4"/>
        <v>1.234375</v>
      </c>
      <c r="U14">
        <f t="shared" si="4"/>
        <v>0.8515625</v>
      </c>
      <c r="V14">
        <f t="shared" si="5"/>
        <v>0.2890625</v>
      </c>
      <c r="W14">
        <f t="shared" si="5"/>
        <v>0.37109375</v>
      </c>
      <c r="Z14" s="52">
        <f t="shared" si="2"/>
        <v>0.5623015873015873</v>
      </c>
      <c r="AA14" s="52" cm="1">
        <f t="array" ref="AA14">INDEX(S14:W14,$Q$2)</f>
        <v>1.234375</v>
      </c>
    </row>
    <row r="15" spans="1:27" ht="18" customHeight="1" x14ac:dyDescent="0.25">
      <c r="A15" t="s">
        <v>719</v>
      </c>
      <c r="B15">
        <f>'P count values'!K7</f>
        <v>6.3587901084059117</v>
      </c>
      <c r="C15">
        <f>'P count values'!L7</f>
        <v>2.7116520968696594</v>
      </c>
      <c r="F15" s="90" t="s">
        <v>479</v>
      </c>
      <c r="G15" s="117">
        <v>19</v>
      </c>
      <c r="H15" s="149">
        <v>0.43650793650793646</v>
      </c>
      <c r="I15" s="141">
        <v>6.2624242424242418</v>
      </c>
      <c r="J15" s="141">
        <v>1.4636363636363636</v>
      </c>
      <c r="K15" s="141">
        <v>0.44242424242424244</v>
      </c>
      <c r="L15" s="141">
        <v>3.0909090909090908</v>
      </c>
      <c r="M15" s="141">
        <v>3.4545454545454546</v>
      </c>
      <c r="N15" s="142">
        <v>1</v>
      </c>
      <c r="Q15" t="str">
        <f t="shared" si="3"/>
        <v>Arable</v>
      </c>
      <c r="R15">
        <f t="shared" si="4"/>
        <v>0.43650793650793646</v>
      </c>
      <c r="S15">
        <f t="shared" si="4"/>
        <v>6.2624242424242418</v>
      </c>
      <c r="T15">
        <f t="shared" si="4"/>
        <v>1.4636363636363636</v>
      </c>
      <c r="U15">
        <f t="shared" si="4"/>
        <v>0.44242424242424244</v>
      </c>
      <c r="V15">
        <f t="shared" si="5"/>
        <v>3.0909090909090908</v>
      </c>
      <c r="W15">
        <f t="shared" si="5"/>
        <v>3.4545454545454546</v>
      </c>
      <c r="Z15" s="52">
        <f t="shared" si="2"/>
        <v>0.43650793650793646</v>
      </c>
      <c r="AA15" s="52" cm="1">
        <f t="array" ref="AA15">INDEX(S15:W15,$Q$2)</f>
        <v>1.4636363636363636</v>
      </c>
    </row>
    <row r="16" spans="1:27" ht="18" customHeight="1" x14ac:dyDescent="0.25">
      <c r="A16" t="str">
        <f>'P count values'!K14</f>
        <v>Sum of TFI</v>
      </c>
      <c r="B16" t="str">
        <f>'P count values'!K2</f>
        <v>155(144)</v>
      </c>
      <c r="C16" t="str">
        <f>'P count values'!L2</f>
        <v>23(14)</v>
      </c>
      <c r="F16" s="90" t="s">
        <v>479</v>
      </c>
      <c r="G16" s="117">
        <v>20</v>
      </c>
      <c r="H16" s="149">
        <v>0.49603174603174599</v>
      </c>
      <c r="I16" s="141">
        <v>2.7</v>
      </c>
      <c r="J16" s="141">
        <v>1.25</v>
      </c>
      <c r="K16" s="141">
        <v>0.4</v>
      </c>
      <c r="L16" s="141">
        <v>0.6</v>
      </c>
      <c r="M16" s="141">
        <v>0.6</v>
      </c>
      <c r="N16" s="142">
        <v>1</v>
      </c>
      <c r="Q16" t="str">
        <f t="shared" si="3"/>
        <v>Arable</v>
      </c>
      <c r="R16">
        <f t="shared" si="4"/>
        <v>0.49603174603174599</v>
      </c>
      <c r="S16">
        <f t="shared" si="4"/>
        <v>2.7</v>
      </c>
      <c r="T16">
        <f t="shared" si="4"/>
        <v>1.25</v>
      </c>
      <c r="U16">
        <f t="shared" si="4"/>
        <v>0.4</v>
      </c>
      <c r="V16">
        <f t="shared" si="5"/>
        <v>0.6</v>
      </c>
      <c r="W16">
        <f t="shared" si="5"/>
        <v>0.6</v>
      </c>
      <c r="Z16" s="52">
        <f t="shared" si="2"/>
        <v>0.49603174603174599</v>
      </c>
      <c r="AA16" s="52" cm="1">
        <f t="array" ref="AA16">INDEX(S16:W16,$Q$2)</f>
        <v>1.25</v>
      </c>
    </row>
    <row r="17" spans="1:27" ht="18" customHeight="1" x14ac:dyDescent="0.25">
      <c r="F17" s="90" t="s">
        <v>479</v>
      </c>
      <c r="G17" s="117">
        <v>21</v>
      </c>
      <c r="H17" s="149">
        <v>0.54761904761904767</v>
      </c>
      <c r="I17" s="141">
        <v>1.4333333333333336</v>
      </c>
      <c r="J17" s="141">
        <v>0.83333333333333337</v>
      </c>
      <c r="K17" s="141">
        <v>0.5</v>
      </c>
      <c r="L17" s="141">
        <v>0.1</v>
      </c>
      <c r="M17" s="141">
        <v>0.1</v>
      </c>
      <c r="N17" s="142">
        <v>1</v>
      </c>
      <c r="Q17" t="str">
        <f t="shared" si="3"/>
        <v>Arable</v>
      </c>
      <c r="R17">
        <f t="shared" si="4"/>
        <v>0.54761904761904767</v>
      </c>
      <c r="S17">
        <f t="shared" si="4"/>
        <v>1.4333333333333336</v>
      </c>
      <c r="T17">
        <f t="shared" si="4"/>
        <v>0.83333333333333337</v>
      </c>
      <c r="U17">
        <f t="shared" si="4"/>
        <v>0.5</v>
      </c>
      <c r="V17">
        <f t="shared" si="5"/>
        <v>0.1</v>
      </c>
      <c r="W17">
        <f t="shared" si="5"/>
        <v>0.1</v>
      </c>
      <c r="Z17" s="52">
        <f t="shared" si="2"/>
        <v>0.54761904761904767</v>
      </c>
      <c r="AA17" s="52" cm="1">
        <f t="array" ref="AA17">INDEX(S17:W17,$Q$2)</f>
        <v>0.83333333333333337</v>
      </c>
    </row>
    <row r="18" spans="1:27" ht="18" customHeight="1" x14ac:dyDescent="0.25">
      <c r="F18" s="90" t="s">
        <v>479</v>
      </c>
      <c r="G18" s="117">
        <v>23</v>
      </c>
      <c r="H18" s="149">
        <v>0.60317460317460314</v>
      </c>
      <c r="I18" s="141">
        <v>2.2857142857142856</v>
      </c>
      <c r="J18" s="141">
        <v>1.2857142857142856</v>
      </c>
      <c r="K18" s="141">
        <v>0.42857142857142855</v>
      </c>
      <c r="L18" s="141">
        <v>0.5714285714285714</v>
      </c>
      <c r="M18" s="141">
        <v>0.5714285714285714</v>
      </c>
      <c r="N18" s="142">
        <v>1</v>
      </c>
      <c r="Q18" t="str">
        <f t="shared" si="3"/>
        <v>Arable</v>
      </c>
      <c r="R18">
        <f t="shared" si="4"/>
        <v>0.60317460317460314</v>
      </c>
      <c r="S18">
        <f t="shared" si="4"/>
        <v>2.2857142857142856</v>
      </c>
      <c r="T18">
        <f t="shared" si="4"/>
        <v>1.2857142857142856</v>
      </c>
      <c r="U18">
        <f t="shared" si="4"/>
        <v>0.42857142857142855</v>
      </c>
      <c r="V18">
        <f t="shared" si="5"/>
        <v>0.5714285714285714</v>
      </c>
      <c r="W18">
        <f t="shared" si="5"/>
        <v>0.5714285714285714</v>
      </c>
      <c r="Z18" s="52">
        <f t="shared" si="2"/>
        <v>0.60317460317460314</v>
      </c>
      <c r="AA18" s="52" cm="1">
        <f t="array" ref="AA18">INDEX(S18:W18,$Q$2)</f>
        <v>1.2857142857142856</v>
      </c>
    </row>
    <row r="19" spans="1:27" ht="18" customHeight="1" x14ac:dyDescent="0.25">
      <c r="F19" s="90" t="s">
        <v>479</v>
      </c>
      <c r="G19" s="117">
        <v>24</v>
      </c>
      <c r="H19" s="149">
        <v>0.615079365079365</v>
      </c>
      <c r="I19" s="141">
        <v>3.9392156862745096</v>
      </c>
      <c r="J19" s="141">
        <v>2.6470588235294117</v>
      </c>
      <c r="K19" s="141">
        <v>0.27450980392156865</v>
      </c>
      <c r="L19" s="141">
        <v>1</v>
      </c>
      <c r="M19" s="141">
        <v>1.0176470588235293</v>
      </c>
      <c r="N19" s="142">
        <v>1</v>
      </c>
      <c r="Q19" t="str">
        <f t="shared" si="3"/>
        <v>Arable</v>
      </c>
      <c r="R19">
        <f t="shared" si="4"/>
        <v>0.615079365079365</v>
      </c>
      <c r="S19">
        <f t="shared" si="4"/>
        <v>3.9392156862745096</v>
      </c>
      <c r="T19">
        <f t="shared" si="4"/>
        <v>2.6470588235294117</v>
      </c>
      <c r="U19">
        <f t="shared" si="4"/>
        <v>0.27450980392156865</v>
      </c>
      <c r="V19">
        <f t="shared" si="5"/>
        <v>1</v>
      </c>
      <c r="W19">
        <f t="shared" si="5"/>
        <v>1.0176470588235293</v>
      </c>
      <c r="Z19" s="52">
        <f t="shared" si="2"/>
        <v>0.615079365079365</v>
      </c>
      <c r="AA19" s="52" cm="1">
        <f t="array" ref="AA19">INDEX(S19:W19,$Q$2)</f>
        <v>2.6470588235294117</v>
      </c>
    </row>
    <row r="20" spans="1:27" ht="18" customHeight="1" x14ac:dyDescent="0.25">
      <c r="F20" s="90" t="s">
        <v>479</v>
      </c>
      <c r="G20" s="117">
        <v>26</v>
      </c>
      <c r="H20" s="149">
        <v>0.8214285714285714</v>
      </c>
      <c r="I20" s="141">
        <v>3.1645833333333337</v>
      </c>
      <c r="J20" s="141">
        <v>2.4</v>
      </c>
      <c r="K20" s="141">
        <v>0.58333333333333337</v>
      </c>
      <c r="L20" s="141">
        <v>0.13125000000000001</v>
      </c>
      <c r="M20" s="141">
        <v>0.14375000000000002</v>
      </c>
      <c r="N20" s="142">
        <v>1</v>
      </c>
      <c r="Q20" t="str">
        <f t="shared" si="3"/>
        <v>Arable</v>
      </c>
      <c r="R20">
        <f t="shared" si="4"/>
        <v>0.8214285714285714</v>
      </c>
      <c r="S20">
        <f t="shared" si="4"/>
        <v>3.1645833333333337</v>
      </c>
      <c r="T20">
        <f t="shared" si="4"/>
        <v>2.4</v>
      </c>
      <c r="U20">
        <f t="shared" si="4"/>
        <v>0.58333333333333337</v>
      </c>
      <c r="V20">
        <f t="shared" si="5"/>
        <v>0.13125000000000001</v>
      </c>
      <c r="W20">
        <f t="shared" si="5"/>
        <v>0.14375000000000002</v>
      </c>
      <c r="Z20" s="52">
        <f t="shared" si="2"/>
        <v>0.8214285714285714</v>
      </c>
      <c r="AA20" s="52" cm="1">
        <f t="array" ref="AA20">INDEX(S20:W20,$Q$2)</f>
        <v>2.4</v>
      </c>
    </row>
    <row r="21" spans="1:27" ht="18" customHeight="1" x14ac:dyDescent="0.25">
      <c r="F21" s="90" t="s">
        <v>479</v>
      </c>
      <c r="G21" s="117">
        <v>27</v>
      </c>
      <c r="H21" s="149">
        <v>0.55158730158730152</v>
      </c>
      <c r="I21" s="141">
        <v>2.1764705882352939</v>
      </c>
      <c r="J21" s="141">
        <v>2</v>
      </c>
      <c r="K21" s="141">
        <v>0.17647058823529413</v>
      </c>
      <c r="L21" s="141">
        <v>0</v>
      </c>
      <c r="M21" s="141">
        <v>0</v>
      </c>
      <c r="N21" s="142">
        <v>1</v>
      </c>
      <c r="Q21" t="str">
        <f t="shared" si="3"/>
        <v>Arable</v>
      </c>
      <c r="R21">
        <f t="shared" si="4"/>
        <v>0.55158730158730152</v>
      </c>
      <c r="S21">
        <f t="shared" si="4"/>
        <v>2.1764705882352939</v>
      </c>
      <c r="T21">
        <f t="shared" si="4"/>
        <v>2</v>
      </c>
      <c r="U21">
        <f t="shared" si="4"/>
        <v>0.17647058823529413</v>
      </c>
      <c r="V21">
        <f t="shared" si="5"/>
        <v>0</v>
      </c>
      <c r="W21">
        <f t="shared" si="5"/>
        <v>0</v>
      </c>
      <c r="Z21" s="52">
        <f t="shared" si="2"/>
        <v>0.55158730158730152</v>
      </c>
      <c r="AA21" s="52" cm="1">
        <f t="array" ref="AA21">INDEX(S21:W21,$Q$2)</f>
        <v>2</v>
      </c>
    </row>
    <row r="22" spans="1:27" ht="18" customHeight="1" x14ac:dyDescent="0.25">
      <c r="B22" t="s">
        <v>759</v>
      </c>
      <c r="C22" t="s">
        <v>758</v>
      </c>
      <c r="F22" s="90" t="s">
        <v>479</v>
      </c>
      <c r="G22" s="117">
        <v>28</v>
      </c>
      <c r="H22" s="149">
        <v>0.6071428571428571</v>
      </c>
      <c r="I22" s="141">
        <v>3.965352564102564</v>
      </c>
      <c r="J22" s="141">
        <v>1.5995192307692305</v>
      </c>
      <c r="K22" s="141">
        <v>0.33333333333333331</v>
      </c>
      <c r="L22" s="141">
        <v>0.95192307692307687</v>
      </c>
      <c r="M22" s="141">
        <v>0.96038461538461528</v>
      </c>
      <c r="N22" s="142">
        <v>1</v>
      </c>
      <c r="Q22" t="str">
        <f t="shared" si="3"/>
        <v>Arable</v>
      </c>
      <c r="R22">
        <f t="shared" si="4"/>
        <v>0.6071428571428571</v>
      </c>
      <c r="S22">
        <f t="shared" si="4"/>
        <v>3.965352564102564</v>
      </c>
      <c r="T22">
        <f t="shared" si="4"/>
        <v>1.5995192307692305</v>
      </c>
      <c r="U22">
        <f t="shared" si="4"/>
        <v>0.33333333333333331</v>
      </c>
      <c r="V22">
        <f t="shared" si="5"/>
        <v>0.95192307692307687</v>
      </c>
      <c r="W22">
        <f t="shared" si="5"/>
        <v>0.96038461538461528</v>
      </c>
      <c r="Z22" s="52">
        <f t="shared" si="2"/>
        <v>0.6071428571428571</v>
      </c>
      <c r="AA22" s="52" cm="1">
        <f t="array" ref="AA22">INDEX(S22:W22,$Q$2)</f>
        <v>1.5995192307692305</v>
      </c>
    </row>
    <row r="23" spans="1:27" ht="18" customHeight="1" x14ac:dyDescent="0.25">
      <c r="A23" t="s">
        <v>762</v>
      </c>
      <c r="B23">
        <f>'P count values'!M7</f>
        <v>0.32576319383268598</v>
      </c>
      <c r="C23">
        <f>'P count values'!N7</f>
        <v>0.19516374714394519</v>
      </c>
      <c r="F23" s="90" t="s">
        <v>479</v>
      </c>
      <c r="G23" s="117">
        <v>29</v>
      </c>
      <c r="H23" s="149">
        <v>0.47222222222222221</v>
      </c>
      <c r="I23" s="141">
        <v>1.3568627450980391</v>
      </c>
      <c r="J23" s="141">
        <v>1</v>
      </c>
      <c r="K23" s="141">
        <v>0.27450980392156865</v>
      </c>
      <c r="L23" s="141">
        <v>8.2352941176470587E-2</v>
      </c>
      <c r="M23" s="141">
        <v>8.2352941176470587E-2</v>
      </c>
      <c r="N23" s="142">
        <v>1</v>
      </c>
      <c r="Q23" t="str">
        <f t="shared" si="3"/>
        <v>Arable</v>
      </c>
      <c r="R23">
        <f t="shared" si="4"/>
        <v>0.47222222222222221</v>
      </c>
      <c r="S23">
        <f t="shared" si="4"/>
        <v>1.3568627450980391</v>
      </c>
      <c r="T23">
        <f t="shared" si="4"/>
        <v>1</v>
      </c>
      <c r="U23">
        <f t="shared" si="4"/>
        <v>0.27450980392156865</v>
      </c>
      <c r="V23">
        <f t="shared" si="5"/>
        <v>8.2352941176470587E-2</v>
      </c>
      <c r="W23">
        <f t="shared" si="5"/>
        <v>8.2352941176470587E-2</v>
      </c>
      <c r="Z23" s="52">
        <f t="shared" si="2"/>
        <v>0.47222222222222221</v>
      </c>
      <c r="AA23" s="52" cm="1">
        <f t="array" ref="AA23">INDEX(S23:W23,$Q$2)</f>
        <v>1</v>
      </c>
    </row>
    <row r="24" spans="1:27" ht="18" customHeight="1" x14ac:dyDescent="0.25">
      <c r="A24" t="s">
        <v>763</v>
      </c>
      <c r="B24">
        <f>'P count values'!M8</f>
        <v>1.2019874593962347</v>
      </c>
      <c r="C24">
        <f>'P count values'!N8</f>
        <v>0.19516374714394519</v>
      </c>
      <c r="F24" s="90" t="s">
        <v>479</v>
      </c>
      <c r="G24" s="117">
        <v>30</v>
      </c>
      <c r="H24" s="149">
        <v>0.72222222222222221</v>
      </c>
      <c r="I24" s="141">
        <v>2.7333333333333334</v>
      </c>
      <c r="J24" s="141">
        <v>1.2823529411764707</v>
      </c>
      <c r="K24" s="141">
        <v>0.45098039215686275</v>
      </c>
      <c r="L24" s="141">
        <v>0.58823529411764708</v>
      </c>
      <c r="M24" s="141">
        <v>0.58823529411764708</v>
      </c>
      <c r="N24" s="142">
        <v>1</v>
      </c>
      <c r="Q24" t="str">
        <f t="shared" si="3"/>
        <v>Arable</v>
      </c>
      <c r="R24">
        <f t="shared" si="4"/>
        <v>0.72222222222222221</v>
      </c>
      <c r="S24">
        <f t="shared" si="4"/>
        <v>2.7333333333333334</v>
      </c>
      <c r="T24">
        <f t="shared" si="4"/>
        <v>1.2823529411764707</v>
      </c>
      <c r="U24">
        <f t="shared" si="4"/>
        <v>0.45098039215686275</v>
      </c>
      <c r="V24">
        <f t="shared" si="5"/>
        <v>0.58823529411764708</v>
      </c>
      <c r="W24">
        <f t="shared" si="5"/>
        <v>0.58823529411764708</v>
      </c>
      <c r="Z24" s="52">
        <f t="shared" si="2"/>
        <v>0.72222222222222221</v>
      </c>
      <c r="AA24" s="52" cm="1">
        <f t="array" ref="AA24">INDEX(S24:W24,$Q$2)</f>
        <v>1.2823529411764707</v>
      </c>
    </row>
    <row r="25" spans="1:27" ht="18" customHeight="1" x14ac:dyDescent="0.25">
      <c r="A25" t="s">
        <v>764</v>
      </c>
      <c r="B25">
        <f>'P count values'!M9</f>
        <v>1.0945008740876083</v>
      </c>
      <c r="C25">
        <f>'P count values'!N9</f>
        <v>0.1700989105599523</v>
      </c>
      <c r="F25" s="90" t="s">
        <v>479</v>
      </c>
      <c r="G25" s="117">
        <v>31</v>
      </c>
      <c r="H25" s="149">
        <v>0.63888888888888884</v>
      </c>
      <c r="I25" s="141">
        <v>4.8202380952380945</v>
      </c>
      <c r="J25" s="141">
        <v>1.7321428571428572</v>
      </c>
      <c r="K25" s="141">
        <v>0.66666666666666663</v>
      </c>
      <c r="L25" s="141">
        <v>0.65714285714285714</v>
      </c>
      <c r="M25" s="141">
        <v>0.68928571428571428</v>
      </c>
      <c r="N25" s="142">
        <v>1</v>
      </c>
      <c r="Q25" t="str">
        <f t="shared" si="3"/>
        <v>Arable</v>
      </c>
      <c r="R25">
        <f t="shared" si="4"/>
        <v>0.63888888888888884</v>
      </c>
      <c r="S25">
        <f t="shared" si="4"/>
        <v>4.8202380952380945</v>
      </c>
      <c r="T25">
        <f t="shared" si="4"/>
        <v>1.7321428571428572</v>
      </c>
      <c r="U25">
        <f t="shared" si="4"/>
        <v>0.66666666666666663</v>
      </c>
      <c r="V25">
        <f t="shared" si="5"/>
        <v>0.65714285714285714</v>
      </c>
      <c r="W25">
        <f t="shared" si="5"/>
        <v>0.68928571428571428</v>
      </c>
      <c r="Z25" s="52">
        <f t="shared" si="2"/>
        <v>0.63888888888888884</v>
      </c>
      <c r="AA25" s="52" cm="1">
        <f t="array" ref="AA25">INDEX(S25:W25,$Q$2)</f>
        <v>1.7321428571428572</v>
      </c>
    </row>
    <row r="26" spans="1:27" ht="18" customHeight="1" x14ac:dyDescent="0.25">
      <c r="A26" t="str">
        <f>'P count values'!M14</f>
        <v>Sum of TFI-Herbicide_before</v>
      </c>
      <c r="B26" t="str">
        <f>'P count values'!M2</f>
        <v>107(50)</v>
      </c>
      <c r="C26" t="str">
        <f>'P count values'!N2</f>
        <v>10(2)</v>
      </c>
      <c r="F26" s="90" t="s">
        <v>479</v>
      </c>
      <c r="G26" s="117">
        <v>32</v>
      </c>
      <c r="H26" s="149">
        <v>0.66269841269841268</v>
      </c>
      <c r="I26" s="141">
        <v>2.0784313725490193</v>
      </c>
      <c r="J26" s="141">
        <v>1.4705882352941178</v>
      </c>
      <c r="K26" s="141">
        <v>0.31372549019607843</v>
      </c>
      <c r="L26" s="141">
        <v>0.23529411764705882</v>
      </c>
      <c r="M26" s="141">
        <v>0.29411764705882354</v>
      </c>
      <c r="N26" s="142">
        <v>1</v>
      </c>
      <c r="Q26" t="str">
        <f t="shared" si="3"/>
        <v>Arable</v>
      </c>
      <c r="R26">
        <f t="shared" si="4"/>
        <v>0.66269841269841268</v>
      </c>
      <c r="S26">
        <f t="shared" si="4"/>
        <v>2.0784313725490193</v>
      </c>
      <c r="T26">
        <f t="shared" si="4"/>
        <v>1.4705882352941178</v>
      </c>
      <c r="U26">
        <f t="shared" si="4"/>
        <v>0.31372549019607843</v>
      </c>
      <c r="V26">
        <f t="shared" si="5"/>
        <v>0.23529411764705882</v>
      </c>
      <c r="W26">
        <f t="shared" si="5"/>
        <v>0.29411764705882354</v>
      </c>
      <c r="Z26" s="52">
        <f t="shared" si="2"/>
        <v>0.66269841269841268</v>
      </c>
      <c r="AA26" s="52" cm="1">
        <f t="array" ref="AA26">INDEX(S26:W26,$Q$2)</f>
        <v>1.4705882352941178</v>
      </c>
    </row>
    <row r="27" spans="1:27" ht="18" customHeight="1" x14ac:dyDescent="0.25">
      <c r="A27" t="str">
        <f>'P count values'!O14</f>
        <v>Sum of TFI-Herbicide_during</v>
      </c>
      <c r="B27" t="str">
        <f>'P count values'!M3</f>
        <v>106(93)</v>
      </c>
      <c r="C27" t="str">
        <f>'P count values'!N3</f>
        <v>10(2)</v>
      </c>
      <c r="F27" s="90" t="s">
        <v>479</v>
      </c>
      <c r="G27" s="117">
        <v>33</v>
      </c>
      <c r="H27" s="149">
        <v>0.55555555555555558</v>
      </c>
      <c r="I27" s="141">
        <v>1.9166666666666667</v>
      </c>
      <c r="J27" s="141">
        <v>1</v>
      </c>
      <c r="K27" s="141">
        <v>0.16666666666666666</v>
      </c>
      <c r="L27" s="141">
        <v>0.25</v>
      </c>
      <c r="M27" s="141">
        <v>0.75</v>
      </c>
      <c r="N27" s="142">
        <v>1</v>
      </c>
      <c r="Q27" t="str">
        <f t="shared" si="3"/>
        <v>Arable</v>
      </c>
      <c r="R27">
        <f t="shared" si="4"/>
        <v>0.55555555555555558</v>
      </c>
      <c r="S27">
        <f t="shared" si="4"/>
        <v>1.9166666666666667</v>
      </c>
      <c r="T27">
        <f t="shared" si="4"/>
        <v>1</v>
      </c>
      <c r="U27">
        <f t="shared" si="4"/>
        <v>0.16666666666666666</v>
      </c>
      <c r="V27">
        <f t="shared" si="5"/>
        <v>0.25</v>
      </c>
      <c r="W27">
        <f t="shared" si="5"/>
        <v>0.75</v>
      </c>
      <c r="Z27" s="52">
        <f t="shared" si="2"/>
        <v>0.55555555555555558</v>
      </c>
      <c r="AA27" s="52" cm="1">
        <f t="array" ref="AA27">INDEX(S27:W27,$Q$2)</f>
        <v>1</v>
      </c>
    </row>
    <row r="28" spans="1:27" ht="18" customHeight="1" x14ac:dyDescent="0.25">
      <c r="A28" t="str">
        <f>'P count values'!Q14</f>
        <v>Sum of TFI-Herbicide_Total</v>
      </c>
      <c r="B28" t="str">
        <f>'P count values'!M4</f>
        <v>156(118)</v>
      </c>
      <c r="C28" t="str">
        <f>'P count values'!N4</f>
        <v>23(3)</v>
      </c>
      <c r="F28" s="90" t="s">
        <v>479</v>
      </c>
      <c r="G28" s="117">
        <v>34</v>
      </c>
      <c r="H28" s="149">
        <v>0.54761904761904767</v>
      </c>
      <c r="I28" s="141">
        <v>2.375</v>
      </c>
      <c r="J28" s="141">
        <v>2</v>
      </c>
      <c r="K28" s="141">
        <v>0.375</v>
      </c>
      <c r="L28" s="141">
        <v>0</v>
      </c>
      <c r="M28" s="141">
        <v>0</v>
      </c>
      <c r="N28" s="142">
        <v>1</v>
      </c>
      <c r="Q28" t="str">
        <f t="shared" si="3"/>
        <v>Arable</v>
      </c>
      <c r="R28">
        <f t="shared" si="4"/>
        <v>0.54761904761904767</v>
      </c>
      <c r="S28">
        <f t="shared" si="4"/>
        <v>2.375</v>
      </c>
      <c r="T28">
        <f t="shared" si="4"/>
        <v>2</v>
      </c>
      <c r="U28">
        <f t="shared" si="4"/>
        <v>0.375</v>
      </c>
      <c r="V28">
        <f t="shared" si="5"/>
        <v>0</v>
      </c>
      <c r="W28">
        <f t="shared" si="5"/>
        <v>0</v>
      </c>
      <c r="Z28" s="52">
        <f t="shared" si="2"/>
        <v>0.54761904761904767</v>
      </c>
      <c r="AA28" s="52" cm="1">
        <f t="array" ref="AA28">INDEX(S28:W28,$Q$2)</f>
        <v>2</v>
      </c>
    </row>
    <row r="29" spans="1:27" ht="18" customHeight="1" x14ac:dyDescent="0.25">
      <c r="F29" s="90" t="s">
        <v>479</v>
      </c>
      <c r="G29" s="117">
        <v>35</v>
      </c>
      <c r="H29" s="149">
        <v>0.71031746031746024</v>
      </c>
      <c r="I29" s="141">
        <v>2.5750000000000002</v>
      </c>
      <c r="J29" s="141">
        <v>1.3080000000000001</v>
      </c>
      <c r="K29" s="141">
        <v>0.35499999999999998</v>
      </c>
      <c r="L29" s="141">
        <v>0.6</v>
      </c>
      <c r="M29" s="141">
        <v>0.6</v>
      </c>
      <c r="N29" s="142">
        <v>1</v>
      </c>
      <c r="Q29" t="str">
        <f t="shared" si="3"/>
        <v>Arable</v>
      </c>
      <c r="R29">
        <f t="shared" si="4"/>
        <v>0.71031746031746024</v>
      </c>
      <c r="S29">
        <f t="shared" si="4"/>
        <v>2.5750000000000002</v>
      </c>
      <c r="T29">
        <f t="shared" si="4"/>
        <v>1.3080000000000001</v>
      </c>
      <c r="U29">
        <f t="shared" si="4"/>
        <v>0.35499999999999998</v>
      </c>
      <c r="V29">
        <f t="shared" si="5"/>
        <v>0.6</v>
      </c>
      <c r="W29">
        <f t="shared" si="5"/>
        <v>0.6</v>
      </c>
      <c r="Z29" s="52">
        <f t="shared" si="2"/>
        <v>0.71031746031746024</v>
      </c>
      <c r="AA29" s="52" cm="1">
        <f t="array" ref="AA29">INDEX(S29:W29,$Q$2)</f>
        <v>1.3080000000000001</v>
      </c>
    </row>
    <row r="30" spans="1:27" ht="18" customHeight="1" x14ac:dyDescent="0.25">
      <c r="F30" s="90" t="s">
        <v>479</v>
      </c>
      <c r="G30" s="117">
        <v>36</v>
      </c>
      <c r="H30" s="149">
        <v>0.51587301587301582</v>
      </c>
      <c r="I30" s="141">
        <v>2.3703703703703702</v>
      </c>
      <c r="J30" s="141">
        <v>1.8888888888888888</v>
      </c>
      <c r="K30" s="141">
        <v>0.20370370370370369</v>
      </c>
      <c r="L30" s="141">
        <v>0.27777777777777779</v>
      </c>
      <c r="M30" s="141">
        <v>0.27777777777777779</v>
      </c>
      <c r="N30" s="142">
        <v>1</v>
      </c>
      <c r="Q30" t="str">
        <f t="shared" si="3"/>
        <v>Arable</v>
      </c>
      <c r="R30">
        <f t="shared" si="4"/>
        <v>0.51587301587301582</v>
      </c>
      <c r="S30">
        <f t="shared" si="4"/>
        <v>2.3703703703703702</v>
      </c>
      <c r="T30">
        <f t="shared" si="4"/>
        <v>1.8888888888888888</v>
      </c>
      <c r="U30">
        <f t="shared" si="4"/>
        <v>0.20370370370370369</v>
      </c>
      <c r="V30">
        <f t="shared" si="5"/>
        <v>0.27777777777777779</v>
      </c>
      <c r="W30">
        <f t="shared" si="5"/>
        <v>0.27777777777777779</v>
      </c>
      <c r="Z30" s="52">
        <f t="shared" si="2"/>
        <v>0.51587301587301582</v>
      </c>
      <c r="AA30" s="52" cm="1">
        <f t="array" ref="AA30">INDEX(S30:W30,$Q$2)</f>
        <v>1.8888888888888888</v>
      </c>
    </row>
    <row r="31" spans="1:27" ht="18" customHeight="1" x14ac:dyDescent="0.25">
      <c r="F31" s="90" t="s">
        <v>479</v>
      </c>
      <c r="G31" s="117">
        <v>37</v>
      </c>
      <c r="H31" s="149">
        <v>0.634920634920635</v>
      </c>
      <c r="I31" s="141">
        <v>0</v>
      </c>
      <c r="J31" s="141">
        <v>0</v>
      </c>
      <c r="K31" s="141">
        <v>0</v>
      </c>
      <c r="L31" s="141">
        <v>0</v>
      </c>
      <c r="M31" s="141">
        <v>0</v>
      </c>
      <c r="N31" s="142">
        <v>1</v>
      </c>
      <c r="Q31" t="str">
        <f t="shared" si="3"/>
        <v>Arable</v>
      </c>
      <c r="R31">
        <f t="shared" si="4"/>
        <v>0.634920634920635</v>
      </c>
      <c r="S31">
        <f t="shared" si="4"/>
        <v>0</v>
      </c>
      <c r="T31">
        <f t="shared" si="4"/>
        <v>0</v>
      </c>
      <c r="U31">
        <f t="shared" si="4"/>
        <v>0</v>
      </c>
      <c r="V31">
        <f t="shared" si="5"/>
        <v>0</v>
      </c>
      <c r="W31">
        <f t="shared" si="5"/>
        <v>0</v>
      </c>
      <c r="Z31" s="52">
        <f t="shared" si="2"/>
        <v>0.634920634920635</v>
      </c>
      <c r="AA31" s="52" cm="1">
        <f t="array" ref="AA31">INDEX(S31:W31,$Q$2)</f>
        <v>0</v>
      </c>
    </row>
    <row r="32" spans="1:27" ht="18" customHeight="1" x14ac:dyDescent="0.25">
      <c r="B32" t="s">
        <v>759</v>
      </c>
      <c r="C32" t="s">
        <v>758</v>
      </c>
      <c r="F32" s="90" t="s">
        <v>479</v>
      </c>
      <c r="G32" s="117">
        <v>38</v>
      </c>
      <c r="H32" s="149">
        <v>0.42063492063492064</v>
      </c>
      <c r="I32" s="141">
        <v>0</v>
      </c>
      <c r="J32" s="141">
        <v>0</v>
      </c>
      <c r="K32" s="141">
        <v>0</v>
      </c>
      <c r="L32" s="141">
        <v>0</v>
      </c>
      <c r="M32" s="141">
        <v>0</v>
      </c>
      <c r="N32" s="142">
        <v>1</v>
      </c>
      <c r="Q32" t="str">
        <f t="shared" si="3"/>
        <v>Arable</v>
      </c>
      <c r="R32">
        <f t="shared" si="4"/>
        <v>0.42063492063492064</v>
      </c>
      <c r="S32">
        <f t="shared" si="4"/>
        <v>0</v>
      </c>
      <c r="T32">
        <f t="shared" si="4"/>
        <v>0</v>
      </c>
      <c r="U32">
        <f t="shared" si="4"/>
        <v>0</v>
      </c>
      <c r="V32">
        <f t="shared" si="5"/>
        <v>0</v>
      </c>
      <c r="W32">
        <f t="shared" si="5"/>
        <v>0</v>
      </c>
      <c r="Z32" s="52">
        <f t="shared" si="2"/>
        <v>0.42063492063492064</v>
      </c>
      <c r="AA32" s="52" cm="1">
        <f t="array" ref="AA32">INDEX(S32:W32,$Q$2)</f>
        <v>0</v>
      </c>
    </row>
    <row r="33" spans="1:27" ht="18" customHeight="1" x14ac:dyDescent="0.25">
      <c r="A33" t="s">
        <v>765</v>
      </c>
      <c r="B33">
        <f>'P count values'!S7</f>
        <v>1.458584836105639</v>
      </c>
      <c r="C33">
        <f>'P count values'!T7</f>
        <v>0.74902834008097163</v>
      </c>
      <c r="F33" s="90" t="s">
        <v>479</v>
      </c>
      <c r="G33" s="117">
        <v>39</v>
      </c>
      <c r="H33" s="149">
        <v>0.73809523809523814</v>
      </c>
      <c r="I33" s="141">
        <v>1.6476190476190475</v>
      </c>
      <c r="J33" s="141">
        <v>1.2428571428571429</v>
      </c>
      <c r="K33" s="141">
        <v>0.19047619047619047</v>
      </c>
      <c r="L33" s="141">
        <v>0.21428571428571427</v>
      </c>
      <c r="M33" s="141">
        <v>0.21428571428571427</v>
      </c>
      <c r="N33" s="142">
        <v>1</v>
      </c>
      <c r="Q33" t="str">
        <f t="shared" si="3"/>
        <v>Arable</v>
      </c>
      <c r="R33">
        <f t="shared" si="4"/>
        <v>0.73809523809523814</v>
      </c>
      <c r="S33">
        <f t="shared" si="4"/>
        <v>1.6476190476190475</v>
      </c>
      <c r="T33">
        <f t="shared" si="4"/>
        <v>1.2428571428571429</v>
      </c>
      <c r="U33">
        <f t="shared" si="4"/>
        <v>0.19047619047619047</v>
      </c>
      <c r="V33">
        <f t="shared" si="5"/>
        <v>0.21428571428571427</v>
      </c>
      <c r="W33">
        <f t="shared" si="5"/>
        <v>0.21428571428571427</v>
      </c>
      <c r="Z33" s="52">
        <f t="shared" si="2"/>
        <v>0.73809523809523814</v>
      </c>
      <c r="AA33" s="52" cm="1">
        <f t="array" ref="AA33">INDEX(S33:W33,$Q$2)</f>
        <v>1.2428571428571429</v>
      </c>
    </row>
    <row r="34" spans="1:27" ht="18" customHeight="1" x14ac:dyDescent="0.25">
      <c r="A34" t="s">
        <v>766</v>
      </c>
      <c r="B34">
        <f>'P count values'!S8</f>
        <v>0.82451377840611539</v>
      </c>
      <c r="C34">
        <f>'P count values'!T8</f>
        <v>0.99745460375997108</v>
      </c>
      <c r="F34" s="90" t="s">
        <v>479</v>
      </c>
      <c r="G34" s="117">
        <v>40</v>
      </c>
      <c r="H34" s="149">
        <v>0.48809523809523808</v>
      </c>
      <c r="I34" s="141">
        <v>1.43</v>
      </c>
      <c r="J34" s="141">
        <v>0.85499999999999998</v>
      </c>
      <c r="K34" s="141">
        <v>0.125</v>
      </c>
      <c r="L34" s="141">
        <v>0.45</v>
      </c>
      <c r="M34" s="141">
        <v>0.45</v>
      </c>
      <c r="N34" s="142">
        <v>1</v>
      </c>
      <c r="Q34" t="str">
        <f t="shared" si="3"/>
        <v>Arable</v>
      </c>
      <c r="R34">
        <f t="shared" si="4"/>
        <v>0.48809523809523808</v>
      </c>
      <c r="S34">
        <f t="shared" si="4"/>
        <v>1.43</v>
      </c>
      <c r="T34">
        <f t="shared" si="4"/>
        <v>0.85499999999999998</v>
      </c>
      <c r="U34">
        <f t="shared" si="4"/>
        <v>0.125</v>
      </c>
      <c r="V34">
        <f t="shared" si="5"/>
        <v>0.45</v>
      </c>
      <c r="W34">
        <f t="shared" si="5"/>
        <v>0.45</v>
      </c>
      <c r="Z34" s="52">
        <f t="shared" si="2"/>
        <v>0.48809523809523808</v>
      </c>
      <c r="AA34" s="52" cm="1">
        <f t="array" ref="AA34">INDEX(S34:W34,$Q$2)</f>
        <v>0.85499999999999998</v>
      </c>
    </row>
    <row r="35" spans="1:27" ht="18" customHeight="1" x14ac:dyDescent="0.25">
      <c r="A35" t="s">
        <v>767</v>
      </c>
      <c r="B35">
        <f>'P count values'!S9</f>
        <v>3.546370409485426</v>
      </c>
      <c r="C35">
        <f>'P count values'!T9</f>
        <v>0.20850202429149797</v>
      </c>
      <c r="F35" s="90" t="s">
        <v>479</v>
      </c>
      <c r="G35" s="117">
        <v>41</v>
      </c>
      <c r="H35" s="149">
        <v>0.63888888888888884</v>
      </c>
      <c r="I35" s="141">
        <v>1.5</v>
      </c>
      <c r="J35" s="141">
        <v>1.5</v>
      </c>
      <c r="K35" s="141">
        <v>0</v>
      </c>
      <c r="L35" s="141">
        <v>0</v>
      </c>
      <c r="M35" s="141">
        <v>0</v>
      </c>
      <c r="N35" s="142">
        <v>1</v>
      </c>
      <c r="Q35" t="str">
        <f t="shared" si="3"/>
        <v>Arable</v>
      </c>
      <c r="R35">
        <f t="shared" si="4"/>
        <v>0.63888888888888884</v>
      </c>
      <c r="S35">
        <f t="shared" si="4"/>
        <v>1.5</v>
      </c>
      <c r="T35">
        <f t="shared" si="4"/>
        <v>1.5</v>
      </c>
      <c r="U35">
        <f t="shared" si="4"/>
        <v>0</v>
      </c>
      <c r="V35">
        <f t="shared" si="5"/>
        <v>0</v>
      </c>
      <c r="W35">
        <f t="shared" si="5"/>
        <v>0</v>
      </c>
      <c r="Z35" s="52">
        <f t="shared" si="2"/>
        <v>0.63888888888888884</v>
      </c>
      <c r="AA35" s="52" cm="1">
        <f t="array" ref="AA35">INDEX(S35:W35,$Q$2)</f>
        <v>1.5</v>
      </c>
    </row>
    <row r="36" spans="1:27" ht="18" customHeight="1" x14ac:dyDescent="0.25">
      <c r="A36" t="s">
        <v>764</v>
      </c>
      <c r="B36">
        <f>'P count values'!S10</f>
        <v>3.352804661087883</v>
      </c>
      <c r="C36">
        <f>'P count values'!T10</f>
        <v>1.6157122200514364</v>
      </c>
      <c r="F36" s="90" t="s">
        <v>479</v>
      </c>
      <c r="G36" s="117">
        <v>42</v>
      </c>
      <c r="H36" s="149">
        <v>0.68452380952380953</v>
      </c>
      <c r="I36" s="141">
        <v>0</v>
      </c>
      <c r="J36" s="141">
        <v>0</v>
      </c>
      <c r="K36" s="141">
        <v>0</v>
      </c>
      <c r="L36" s="141">
        <v>0</v>
      </c>
      <c r="M36" s="141">
        <v>0</v>
      </c>
      <c r="N36" s="142">
        <v>1</v>
      </c>
      <c r="Q36" t="str">
        <f t="shared" si="3"/>
        <v>Arable</v>
      </c>
      <c r="R36">
        <f t="shared" si="4"/>
        <v>0.68452380952380953</v>
      </c>
      <c r="S36">
        <f t="shared" si="4"/>
        <v>0</v>
      </c>
      <c r="T36">
        <f t="shared" si="4"/>
        <v>0</v>
      </c>
      <c r="U36">
        <f t="shared" si="4"/>
        <v>0</v>
      </c>
      <c r="V36">
        <f t="shared" si="5"/>
        <v>0</v>
      </c>
      <c r="W36">
        <f t="shared" si="5"/>
        <v>0</v>
      </c>
      <c r="Z36" s="52">
        <f t="shared" si="2"/>
        <v>0.68452380952380953</v>
      </c>
      <c r="AA36" s="52" cm="1">
        <f t="array" ref="AA36">INDEX(S36:W36,$Q$2)</f>
        <v>0</v>
      </c>
    </row>
    <row r="37" spans="1:27" ht="18" customHeight="1" x14ac:dyDescent="0.25">
      <c r="A37" t="str">
        <f>'P count values'!S14</f>
        <v>Sum of TFI-Fungicide_Cupper Based</v>
      </c>
      <c r="B37" t="str">
        <f>'P count values'!S2</f>
        <v>79(34)</v>
      </c>
      <c r="C37" t="str">
        <f>'P count values'!T2</f>
        <v>19(8)</v>
      </c>
      <c r="F37" s="90" t="s">
        <v>479</v>
      </c>
      <c r="G37" s="117">
        <v>43</v>
      </c>
      <c r="H37" s="149">
        <v>0.78174603174603186</v>
      </c>
      <c r="I37" s="141">
        <v>1.6666666666666666E-2</v>
      </c>
      <c r="J37" s="141">
        <v>0</v>
      </c>
      <c r="K37" s="141">
        <v>1.6666666666666666E-2</v>
      </c>
      <c r="L37" s="141">
        <v>0</v>
      </c>
      <c r="M37" s="141">
        <v>0</v>
      </c>
      <c r="N37" s="142">
        <v>1</v>
      </c>
      <c r="Q37" t="str">
        <f t="shared" si="3"/>
        <v>Arable</v>
      </c>
      <c r="R37">
        <f t="shared" si="4"/>
        <v>0.78174603174603186</v>
      </c>
      <c r="S37">
        <f t="shared" si="4"/>
        <v>1.6666666666666666E-2</v>
      </c>
      <c r="T37">
        <f t="shared" si="4"/>
        <v>0</v>
      </c>
      <c r="U37">
        <f t="shared" si="4"/>
        <v>1.6666666666666666E-2</v>
      </c>
      <c r="V37">
        <f t="shared" si="5"/>
        <v>0</v>
      </c>
      <c r="W37">
        <f t="shared" si="5"/>
        <v>0</v>
      </c>
      <c r="Z37" s="52">
        <f t="shared" si="2"/>
        <v>0.78174603174603186</v>
      </c>
      <c r="AA37" s="52" cm="1">
        <f t="array" ref="AA37">INDEX(S37:W37,$Q$2)</f>
        <v>0</v>
      </c>
    </row>
    <row r="38" spans="1:27" ht="18" customHeight="1" x14ac:dyDescent="0.25">
      <c r="A38" t="str">
        <f>'P count values'!U14</f>
        <v>Sum of TFI-Fungicide_Sulphur Based</v>
      </c>
      <c r="B38" t="str">
        <f>'P count values'!S3</f>
        <v>79(29)</v>
      </c>
      <c r="C38" t="str">
        <f>'P count values'!T3</f>
        <v>19(8)</v>
      </c>
      <c r="F38" s="90" t="s">
        <v>479</v>
      </c>
      <c r="G38" s="117">
        <v>44</v>
      </c>
      <c r="H38" s="149">
        <v>0.72222222222222221</v>
      </c>
      <c r="I38" s="141">
        <v>0</v>
      </c>
      <c r="J38" s="141">
        <v>0</v>
      </c>
      <c r="K38" s="141">
        <v>0</v>
      </c>
      <c r="L38" s="141">
        <v>0</v>
      </c>
      <c r="M38" s="141">
        <v>0</v>
      </c>
      <c r="N38" s="142">
        <v>1</v>
      </c>
      <c r="Q38" t="str">
        <f t="shared" si="3"/>
        <v>Arable</v>
      </c>
      <c r="R38">
        <f t="shared" si="4"/>
        <v>0.72222222222222221</v>
      </c>
      <c r="S38">
        <f t="shared" si="4"/>
        <v>0</v>
      </c>
      <c r="T38">
        <f t="shared" si="4"/>
        <v>0</v>
      </c>
      <c r="U38">
        <f t="shared" si="4"/>
        <v>0</v>
      </c>
      <c r="V38">
        <f t="shared" si="5"/>
        <v>0</v>
      </c>
      <c r="W38">
        <f t="shared" si="5"/>
        <v>0</v>
      </c>
      <c r="Z38" s="52">
        <f t="shared" si="2"/>
        <v>0.72222222222222221</v>
      </c>
      <c r="AA38" s="52" cm="1">
        <f t="array" ref="AA38">INDEX(S38:W38,$Q$2)</f>
        <v>0</v>
      </c>
    </row>
    <row r="39" spans="1:27" ht="18" customHeight="1" x14ac:dyDescent="0.25">
      <c r="A39" t="str">
        <f>'P count values'!W14</f>
        <v>Sum of TFI-Fungicides_Other</v>
      </c>
      <c r="B39" t="str">
        <f>'P count values'!S4</f>
        <v>79(52)</v>
      </c>
      <c r="C39" t="str">
        <f>'P count values'!T4</f>
        <v>19(3)</v>
      </c>
      <c r="F39" s="90" t="s">
        <v>479</v>
      </c>
      <c r="G39" s="117">
        <v>45</v>
      </c>
      <c r="H39" s="149">
        <v>0.52380952380952384</v>
      </c>
      <c r="I39" s="141">
        <v>2.7840909090909092</v>
      </c>
      <c r="J39" s="141">
        <v>2.2727272727272729</v>
      </c>
      <c r="K39" s="141">
        <v>0.51136363636363635</v>
      </c>
      <c r="L39" s="141">
        <v>0</v>
      </c>
      <c r="M39" s="141">
        <v>0</v>
      </c>
      <c r="N39" s="142">
        <v>1</v>
      </c>
      <c r="Q39" t="str">
        <f t="shared" si="3"/>
        <v>Arable</v>
      </c>
      <c r="R39">
        <f t="shared" si="4"/>
        <v>0.52380952380952384</v>
      </c>
      <c r="S39">
        <f t="shared" si="4"/>
        <v>2.7840909090909092</v>
      </c>
      <c r="T39">
        <f t="shared" si="4"/>
        <v>2.2727272727272729</v>
      </c>
      <c r="U39">
        <f t="shared" si="4"/>
        <v>0.51136363636363635</v>
      </c>
      <c r="V39">
        <f t="shared" si="5"/>
        <v>0</v>
      </c>
      <c r="W39">
        <f t="shared" si="5"/>
        <v>0</v>
      </c>
      <c r="Z39" s="52">
        <f t="shared" si="2"/>
        <v>0.52380952380952384</v>
      </c>
      <c r="AA39" s="52" cm="1">
        <f t="array" ref="AA39">INDEX(S39:W39,$Q$2)</f>
        <v>2.2727272727272729</v>
      </c>
    </row>
    <row r="40" spans="1:27" ht="18" customHeight="1" x14ac:dyDescent="0.25">
      <c r="A40" t="str">
        <f>'P count values'!Y14</f>
        <v>Sum of TFI-Fungicide_Total</v>
      </c>
      <c r="B40" t="str">
        <f>'P count values'!S5</f>
        <v>154(135)</v>
      </c>
      <c r="C40" t="str">
        <f>'P count values'!T5</f>
        <v>23(12)</v>
      </c>
      <c r="F40" s="90" t="s">
        <v>479</v>
      </c>
      <c r="G40" s="117">
        <v>46</v>
      </c>
      <c r="H40" s="149">
        <v>0.4642857142857143</v>
      </c>
      <c r="I40" s="141">
        <v>6.0000000000000009</v>
      </c>
      <c r="J40" s="141">
        <v>4.4705882352941178</v>
      </c>
      <c r="K40" s="141">
        <v>1.3529411764705883</v>
      </c>
      <c r="L40" s="141">
        <v>0</v>
      </c>
      <c r="M40" s="141">
        <v>0.17647058823529413</v>
      </c>
      <c r="N40" s="142">
        <v>1</v>
      </c>
      <c r="Q40" t="str">
        <f t="shared" si="3"/>
        <v>Arable</v>
      </c>
      <c r="R40">
        <f t="shared" si="4"/>
        <v>0.4642857142857143</v>
      </c>
      <c r="S40">
        <f t="shared" si="4"/>
        <v>6.0000000000000009</v>
      </c>
      <c r="T40">
        <f t="shared" si="4"/>
        <v>4.4705882352941178</v>
      </c>
      <c r="U40">
        <f t="shared" si="4"/>
        <v>1.3529411764705883</v>
      </c>
      <c r="V40">
        <f t="shared" si="5"/>
        <v>0</v>
      </c>
      <c r="W40">
        <f t="shared" si="5"/>
        <v>0.17647058823529413</v>
      </c>
      <c r="Z40" s="52">
        <f t="shared" si="2"/>
        <v>0.4642857142857143</v>
      </c>
      <c r="AA40" s="52" cm="1">
        <f t="array" ref="AA40">INDEX(S40:W40,$Q$2)</f>
        <v>4.4705882352941178</v>
      </c>
    </row>
    <row r="41" spans="1:27" ht="18" customHeight="1" x14ac:dyDescent="0.25">
      <c r="F41" s="90" t="s">
        <v>479</v>
      </c>
      <c r="G41" s="117">
        <v>47</v>
      </c>
      <c r="H41" s="149">
        <v>0.5357142857142857</v>
      </c>
      <c r="I41" s="141">
        <v>5.75</v>
      </c>
      <c r="J41" s="141">
        <v>4</v>
      </c>
      <c r="K41" s="141">
        <v>0.5</v>
      </c>
      <c r="L41" s="141">
        <v>0.25</v>
      </c>
      <c r="M41" s="141">
        <v>1.25</v>
      </c>
      <c r="N41" s="142">
        <v>1</v>
      </c>
      <c r="Q41" t="str">
        <f t="shared" si="3"/>
        <v>Arable</v>
      </c>
      <c r="R41">
        <f t="shared" si="4"/>
        <v>0.5357142857142857</v>
      </c>
      <c r="S41">
        <f t="shared" si="4"/>
        <v>5.75</v>
      </c>
      <c r="T41">
        <f t="shared" si="4"/>
        <v>4</v>
      </c>
      <c r="U41">
        <f t="shared" si="4"/>
        <v>0.5</v>
      </c>
      <c r="V41">
        <f t="shared" si="5"/>
        <v>0.25</v>
      </c>
      <c r="W41">
        <f t="shared" si="5"/>
        <v>1.25</v>
      </c>
      <c r="Z41" s="52">
        <f t="shared" si="2"/>
        <v>0.5357142857142857</v>
      </c>
      <c r="AA41" s="52" cm="1">
        <f t="array" ref="AA41">INDEX(S41:W41,$Q$2)</f>
        <v>4</v>
      </c>
    </row>
    <row r="42" spans="1:27" ht="18" customHeight="1" x14ac:dyDescent="0.25">
      <c r="B42" t="s">
        <v>759</v>
      </c>
      <c r="C42" t="s">
        <v>758</v>
      </c>
      <c r="F42" s="90" t="s">
        <v>479</v>
      </c>
      <c r="G42" s="117">
        <v>48</v>
      </c>
      <c r="H42" s="149">
        <v>0.57380952380952388</v>
      </c>
      <c r="I42" s="141">
        <v>2.8467692307692305</v>
      </c>
      <c r="J42" s="141">
        <v>0.87307692307692308</v>
      </c>
      <c r="K42" s="141">
        <v>0.58461538461538465</v>
      </c>
      <c r="L42" s="141">
        <v>1.1261538461538463</v>
      </c>
      <c r="M42" s="141">
        <v>1.3681153846153848</v>
      </c>
      <c r="N42" s="142">
        <v>1</v>
      </c>
      <c r="Q42" t="str">
        <f t="shared" si="3"/>
        <v>Arable</v>
      </c>
      <c r="R42">
        <f t="shared" si="4"/>
        <v>0.57380952380952388</v>
      </c>
      <c r="S42">
        <f t="shared" si="4"/>
        <v>2.8467692307692305</v>
      </c>
      <c r="T42">
        <f t="shared" si="4"/>
        <v>0.87307692307692308</v>
      </c>
      <c r="U42">
        <f t="shared" si="4"/>
        <v>0.58461538461538465</v>
      </c>
      <c r="V42">
        <f t="shared" si="5"/>
        <v>1.1261538461538463</v>
      </c>
      <c r="W42">
        <f t="shared" si="5"/>
        <v>1.3681153846153848</v>
      </c>
      <c r="Z42" s="52">
        <f t="shared" si="2"/>
        <v>0.57380952380952388</v>
      </c>
      <c r="AA42" s="52" cm="1">
        <f t="array" ref="AA42">INDEX(S42:W42,$Q$2)</f>
        <v>0.87307692307692308</v>
      </c>
    </row>
    <row r="43" spans="1:27" ht="18" customHeight="1" x14ac:dyDescent="0.25">
      <c r="A43" t="s">
        <v>768</v>
      </c>
      <c r="B43">
        <f>'P count values'!AA7</f>
        <v>0.95972472226438033</v>
      </c>
      <c r="C43">
        <f>'P count values'!AB7</f>
        <v>0.80516780935717724</v>
      </c>
      <c r="F43" s="90" t="s">
        <v>479</v>
      </c>
      <c r="G43" s="117">
        <v>49</v>
      </c>
      <c r="H43" s="149">
        <v>0.52380952380952384</v>
      </c>
      <c r="I43" s="141">
        <v>2.2917808219178082</v>
      </c>
      <c r="J43" s="141">
        <v>0.74383561643835627</v>
      </c>
      <c r="K43" s="141">
        <v>0.53767123287671237</v>
      </c>
      <c r="L43" s="141">
        <v>7.1917808219178078E-2</v>
      </c>
      <c r="M43" s="141">
        <v>0.66095890410958902</v>
      </c>
      <c r="N43" s="142">
        <v>1</v>
      </c>
      <c r="Q43" t="str">
        <f t="shared" si="3"/>
        <v>Arable</v>
      </c>
      <c r="R43">
        <f t="shared" si="4"/>
        <v>0.52380952380952384</v>
      </c>
      <c r="S43">
        <f t="shared" si="4"/>
        <v>2.2917808219178082</v>
      </c>
      <c r="T43">
        <f t="shared" si="4"/>
        <v>0.74383561643835627</v>
      </c>
      <c r="U43">
        <f t="shared" si="4"/>
        <v>0.53767123287671237</v>
      </c>
      <c r="V43">
        <f t="shared" si="5"/>
        <v>7.1917808219178078E-2</v>
      </c>
      <c r="W43">
        <f t="shared" si="5"/>
        <v>0.66095890410958902</v>
      </c>
      <c r="Z43" s="52">
        <f t="shared" si="2"/>
        <v>0.52380952380952384</v>
      </c>
      <c r="AA43" s="52" cm="1">
        <f t="array" ref="AA43">INDEX(S43:W43,$Q$2)</f>
        <v>0.74383561643835627</v>
      </c>
    </row>
    <row r="44" spans="1:27" ht="18" customHeight="1" x14ac:dyDescent="0.25">
      <c r="A44" t="s">
        <v>769</v>
      </c>
      <c r="B44">
        <f>'P count values'!AA8</f>
        <v>1.6839142163975269</v>
      </c>
      <c r="C44">
        <f>'P count values'!AB8</f>
        <v>0.15182186234817813</v>
      </c>
      <c r="F44" s="90" t="s">
        <v>479</v>
      </c>
      <c r="G44" s="117">
        <v>50</v>
      </c>
      <c r="H44" s="149">
        <v>0.55555555555555558</v>
      </c>
      <c r="I44" s="141">
        <v>1.4739583333333333</v>
      </c>
      <c r="J44" s="141">
        <v>0.78125</v>
      </c>
      <c r="K44" s="141">
        <v>0.36458333333333331</v>
      </c>
      <c r="L44" s="141">
        <v>0.1875</v>
      </c>
      <c r="M44" s="141">
        <v>0.328125</v>
      </c>
      <c r="N44" s="142">
        <v>1</v>
      </c>
      <c r="Q44" t="str">
        <f t="shared" si="3"/>
        <v>Arable</v>
      </c>
      <c r="R44">
        <f t="shared" si="4"/>
        <v>0.55555555555555558</v>
      </c>
      <c r="S44">
        <f t="shared" si="4"/>
        <v>1.4739583333333333</v>
      </c>
      <c r="T44">
        <f t="shared" si="4"/>
        <v>0.78125</v>
      </c>
      <c r="U44">
        <f t="shared" si="4"/>
        <v>0.36458333333333331</v>
      </c>
      <c r="V44">
        <f t="shared" si="5"/>
        <v>0.1875</v>
      </c>
      <c r="W44">
        <f t="shared" si="5"/>
        <v>0.328125</v>
      </c>
      <c r="Z44" s="52">
        <f t="shared" si="2"/>
        <v>0.55555555555555558</v>
      </c>
      <c r="AA44" s="52" cm="1">
        <f t="array" ref="AA44">INDEX(S44:W44,$Q$2)</f>
        <v>0.78125</v>
      </c>
    </row>
    <row r="45" spans="1:27" ht="18" customHeight="1" x14ac:dyDescent="0.25">
      <c r="A45" t="s">
        <v>764</v>
      </c>
      <c r="B45">
        <f>'P count values'!AA9</f>
        <v>1.6454957978900449</v>
      </c>
      <c r="C45">
        <f>'P count values'!AB9</f>
        <v>0.79055668532181522</v>
      </c>
      <c r="F45" s="90" t="s">
        <v>479</v>
      </c>
      <c r="G45" s="117">
        <v>51</v>
      </c>
      <c r="H45" s="149">
        <v>0.36507936507936506</v>
      </c>
      <c r="I45" s="141">
        <v>1.5333333333333334</v>
      </c>
      <c r="J45" s="141">
        <v>1.1000000000000001</v>
      </c>
      <c r="K45" s="141">
        <v>0.33333333333333331</v>
      </c>
      <c r="L45" s="141">
        <v>0</v>
      </c>
      <c r="M45" s="141">
        <v>0</v>
      </c>
      <c r="N45" s="142">
        <v>1</v>
      </c>
      <c r="Q45" t="str">
        <f t="shared" si="3"/>
        <v>Arable</v>
      </c>
      <c r="R45">
        <f t="shared" si="4"/>
        <v>0.36507936507936506</v>
      </c>
      <c r="S45">
        <f t="shared" si="4"/>
        <v>1.5333333333333334</v>
      </c>
      <c r="T45">
        <f t="shared" si="4"/>
        <v>1.1000000000000001</v>
      </c>
      <c r="U45">
        <f t="shared" si="4"/>
        <v>0.33333333333333331</v>
      </c>
      <c r="V45">
        <f t="shared" si="5"/>
        <v>0</v>
      </c>
      <c r="W45">
        <f t="shared" si="5"/>
        <v>0</v>
      </c>
      <c r="Z45" s="52">
        <f t="shared" si="2"/>
        <v>0.36507936507936506</v>
      </c>
      <c r="AA45" s="52" cm="1">
        <f t="array" ref="AA45">INDEX(S45:W45,$Q$2)</f>
        <v>1.1000000000000001</v>
      </c>
    </row>
    <row r="46" spans="1:27" ht="18" customHeight="1" x14ac:dyDescent="0.25">
      <c r="A46" t="str">
        <f>'P count values'!AA14</f>
        <v>Sum of TFI-Insecticides_Natural Origin</v>
      </c>
      <c r="B46" t="str">
        <f>'P count values'!AA2</f>
        <v>79(31)</v>
      </c>
      <c r="C46" t="str">
        <f>'P count values'!AB2</f>
        <v>19(9)</v>
      </c>
      <c r="F46" s="90" t="s">
        <v>479</v>
      </c>
      <c r="G46" s="117">
        <v>52</v>
      </c>
      <c r="H46" s="149">
        <v>0.55952380952380953</v>
      </c>
      <c r="I46" s="141">
        <v>1.724385185185185</v>
      </c>
      <c r="J46" s="141">
        <v>0.88888888888888884</v>
      </c>
      <c r="K46" s="141">
        <v>0.49851851851851847</v>
      </c>
      <c r="L46" s="141">
        <v>0.27777777777777779</v>
      </c>
      <c r="M46" s="141">
        <v>0.3203111111111111</v>
      </c>
      <c r="N46" s="142">
        <v>1</v>
      </c>
      <c r="Q46" t="str">
        <f t="shared" si="3"/>
        <v>Arable</v>
      </c>
      <c r="R46">
        <f t="shared" si="4"/>
        <v>0.55952380952380953</v>
      </c>
      <c r="S46">
        <f t="shared" si="4"/>
        <v>1.724385185185185</v>
      </c>
      <c r="T46">
        <f t="shared" si="4"/>
        <v>0.88888888888888884</v>
      </c>
      <c r="U46">
        <f t="shared" si="4"/>
        <v>0.49851851851851847</v>
      </c>
      <c r="V46">
        <f t="shared" si="5"/>
        <v>0.27777777777777779</v>
      </c>
      <c r="W46">
        <f t="shared" si="5"/>
        <v>0.3203111111111111</v>
      </c>
      <c r="Z46" s="52">
        <f t="shared" si="2"/>
        <v>0.55952380952380953</v>
      </c>
      <c r="AA46" s="52" cm="1">
        <f t="array" ref="AA46">INDEX(S46:W46,$Q$2)</f>
        <v>0.88888888888888884</v>
      </c>
    </row>
    <row r="47" spans="1:27" ht="18" customHeight="1" x14ac:dyDescent="0.25">
      <c r="A47" t="str">
        <f>'P count values'!AC14</f>
        <v>Sum of TFI-Insecticides_Chemical</v>
      </c>
      <c r="B47" t="str">
        <f>'P count values'!AA3</f>
        <v>79(53)</v>
      </c>
      <c r="C47" t="str">
        <f>'P count values'!AB3</f>
        <v>19(1)</v>
      </c>
      <c r="F47" s="90" t="s">
        <v>479</v>
      </c>
      <c r="G47" s="117">
        <v>53</v>
      </c>
      <c r="H47" s="149">
        <v>0.5357142857142857</v>
      </c>
      <c r="I47" s="141">
        <v>2.78125</v>
      </c>
      <c r="J47" s="141">
        <v>1.9144736842105263</v>
      </c>
      <c r="K47" s="141">
        <v>0.32894736842105265</v>
      </c>
      <c r="L47" s="141">
        <v>0.31578947368421051</v>
      </c>
      <c r="M47" s="141">
        <v>0.47368421052631576</v>
      </c>
      <c r="N47" s="142">
        <v>1</v>
      </c>
      <c r="Q47" t="str">
        <f t="shared" si="3"/>
        <v>Arable</v>
      </c>
      <c r="R47">
        <f t="shared" si="4"/>
        <v>0.5357142857142857</v>
      </c>
      <c r="S47">
        <f t="shared" si="4"/>
        <v>2.78125</v>
      </c>
      <c r="T47">
        <f t="shared" si="4"/>
        <v>1.9144736842105263</v>
      </c>
      <c r="U47">
        <f t="shared" si="4"/>
        <v>0.32894736842105265</v>
      </c>
      <c r="V47">
        <f t="shared" si="5"/>
        <v>0.31578947368421051</v>
      </c>
      <c r="W47">
        <f t="shared" si="5"/>
        <v>0.47368421052631576</v>
      </c>
      <c r="Z47" s="52">
        <f t="shared" si="2"/>
        <v>0.5357142857142857</v>
      </c>
      <c r="AA47" s="52" cm="1">
        <f t="array" ref="AA47">INDEX(S47:W47,$Q$2)</f>
        <v>1.9144736842105263</v>
      </c>
    </row>
    <row r="48" spans="1:27" ht="18" customHeight="1" x14ac:dyDescent="0.25">
      <c r="A48" t="str">
        <f>'P count values'!AE14</f>
        <v>Sum of TFI-Insecticides_Total</v>
      </c>
      <c r="B48" t="str">
        <f>'P count values'!AA4</f>
        <v>154(119)</v>
      </c>
      <c r="C48" t="str">
        <f>'P count values'!AB4</f>
        <v>23(9)</v>
      </c>
      <c r="F48" s="90" t="s">
        <v>479</v>
      </c>
      <c r="G48" s="117">
        <v>54</v>
      </c>
      <c r="H48" s="149">
        <v>0.5357142857142857</v>
      </c>
      <c r="I48" s="141">
        <v>6.0088235294117647</v>
      </c>
      <c r="J48" s="141">
        <v>4.7058823529411766</v>
      </c>
      <c r="K48" s="141">
        <v>0.82352941176470584</v>
      </c>
      <c r="L48" s="141">
        <v>0.47058823529411764</v>
      </c>
      <c r="M48" s="141">
        <v>0.47941176470588237</v>
      </c>
      <c r="N48" s="142">
        <v>1</v>
      </c>
      <c r="Q48" t="str">
        <f t="shared" si="3"/>
        <v>Arable</v>
      </c>
      <c r="R48">
        <f t="shared" si="4"/>
        <v>0.5357142857142857</v>
      </c>
      <c r="S48">
        <f t="shared" si="4"/>
        <v>6.0088235294117647</v>
      </c>
      <c r="T48">
        <f t="shared" si="4"/>
        <v>4.7058823529411766</v>
      </c>
      <c r="U48">
        <f t="shared" si="4"/>
        <v>0.82352941176470584</v>
      </c>
      <c r="V48">
        <f t="shared" si="5"/>
        <v>0.47058823529411764</v>
      </c>
      <c r="W48">
        <f t="shared" si="5"/>
        <v>0.47941176470588237</v>
      </c>
      <c r="Z48" s="52">
        <f t="shared" si="2"/>
        <v>0.5357142857142857</v>
      </c>
      <c r="AA48" s="52" cm="1">
        <f t="array" ref="AA48">INDEX(S48:W48,$Q$2)</f>
        <v>4.7058823529411766</v>
      </c>
    </row>
    <row r="49" spans="1:27" ht="18" customHeight="1" x14ac:dyDescent="0.25">
      <c r="F49" s="90" t="s">
        <v>479</v>
      </c>
      <c r="G49" s="117">
        <v>55</v>
      </c>
      <c r="H49" s="149">
        <v>0.55476190476190479</v>
      </c>
      <c r="I49" s="141">
        <v>1.0506153846153847</v>
      </c>
      <c r="J49" s="141">
        <v>0</v>
      </c>
      <c r="K49" s="141">
        <v>0.58461538461538465</v>
      </c>
      <c r="L49" s="141">
        <v>0.2030769230769231</v>
      </c>
      <c r="M49" s="141">
        <v>0.4450384615384616</v>
      </c>
      <c r="N49" s="142">
        <v>1</v>
      </c>
      <c r="Q49" t="str">
        <f t="shared" si="3"/>
        <v>Arable</v>
      </c>
      <c r="R49">
        <f t="shared" si="4"/>
        <v>0.55476190476190479</v>
      </c>
      <c r="S49">
        <f t="shared" si="4"/>
        <v>1.0506153846153847</v>
      </c>
      <c r="T49">
        <f t="shared" si="4"/>
        <v>0</v>
      </c>
      <c r="U49">
        <f t="shared" si="4"/>
        <v>0.58461538461538465</v>
      </c>
      <c r="V49">
        <f t="shared" si="5"/>
        <v>0.2030769230769231</v>
      </c>
      <c r="W49">
        <f t="shared" si="5"/>
        <v>0.4450384615384616</v>
      </c>
      <c r="Z49" s="52">
        <f t="shared" si="2"/>
        <v>0.55476190476190479</v>
      </c>
      <c r="AA49" s="52" cm="1">
        <f t="array" ref="AA49">INDEX(S49:W49,$Q$2)</f>
        <v>0</v>
      </c>
    </row>
    <row r="50" spans="1:27" ht="18" customHeight="1" x14ac:dyDescent="0.25">
      <c r="F50" s="90" t="s">
        <v>479</v>
      </c>
      <c r="G50" s="117">
        <v>56</v>
      </c>
      <c r="H50" s="149">
        <v>0.58650793650793653</v>
      </c>
      <c r="I50" s="141">
        <v>7.5249999999999995</v>
      </c>
      <c r="J50" s="141">
        <v>4.083333333333333</v>
      </c>
      <c r="K50" s="141">
        <v>0.20833333333333334</v>
      </c>
      <c r="L50" s="141">
        <v>2.4166666666666665</v>
      </c>
      <c r="M50" s="141">
        <v>2.833333333333333</v>
      </c>
      <c r="N50" s="142">
        <v>1</v>
      </c>
      <c r="Q50" t="str">
        <f t="shared" si="3"/>
        <v>Arable</v>
      </c>
      <c r="R50">
        <f t="shared" si="4"/>
        <v>0.58650793650793653</v>
      </c>
      <c r="S50">
        <f t="shared" si="4"/>
        <v>7.5249999999999995</v>
      </c>
      <c r="T50">
        <f t="shared" si="4"/>
        <v>4.083333333333333</v>
      </c>
      <c r="U50">
        <f t="shared" si="4"/>
        <v>0.20833333333333334</v>
      </c>
      <c r="V50">
        <f t="shared" si="5"/>
        <v>2.4166666666666665</v>
      </c>
      <c r="W50">
        <f t="shared" si="5"/>
        <v>2.833333333333333</v>
      </c>
      <c r="Z50" s="52">
        <f t="shared" si="2"/>
        <v>0.58650793650793653</v>
      </c>
      <c r="AA50" s="52" cm="1">
        <f t="array" ref="AA50">INDEX(S50:W50,$Q$2)</f>
        <v>4.083333333333333</v>
      </c>
    </row>
    <row r="51" spans="1:27" ht="18" customHeight="1" x14ac:dyDescent="0.25">
      <c r="B51" t="s">
        <v>759</v>
      </c>
      <c r="C51" t="s">
        <v>758</v>
      </c>
      <c r="F51" s="90" t="s">
        <v>479</v>
      </c>
      <c r="G51" s="117">
        <v>57</v>
      </c>
      <c r="H51" s="149">
        <v>0.61111111111111116</v>
      </c>
      <c r="I51" s="141">
        <v>2.04</v>
      </c>
      <c r="J51" s="141">
        <v>0.94</v>
      </c>
      <c r="K51" s="141">
        <v>0.4</v>
      </c>
      <c r="L51" s="141">
        <v>0.7</v>
      </c>
      <c r="M51" s="141">
        <v>0.7</v>
      </c>
      <c r="N51" s="142">
        <v>1</v>
      </c>
      <c r="Q51" t="str">
        <f t="shared" si="3"/>
        <v>Arable</v>
      </c>
      <c r="R51">
        <f t="shared" si="4"/>
        <v>0.61111111111111116</v>
      </c>
      <c r="S51">
        <f t="shared" si="4"/>
        <v>2.04</v>
      </c>
      <c r="T51">
        <f t="shared" si="4"/>
        <v>0.94</v>
      </c>
      <c r="U51">
        <f t="shared" si="4"/>
        <v>0.4</v>
      </c>
      <c r="V51">
        <f t="shared" si="5"/>
        <v>0.7</v>
      </c>
      <c r="W51">
        <f t="shared" si="5"/>
        <v>0.7</v>
      </c>
      <c r="Z51" s="52">
        <f t="shared" si="2"/>
        <v>0.61111111111111116</v>
      </c>
      <c r="AA51" s="52" cm="1">
        <f t="array" ref="AA51">INDEX(S51:W51,$Q$2)</f>
        <v>0.94</v>
      </c>
    </row>
    <row r="52" spans="1:27" ht="18" customHeight="1" x14ac:dyDescent="0.25">
      <c r="A52" t="s">
        <v>770</v>
      </c>
      <c r="B52">
        <f>'P count values'!AG7</f>
        <v>3.7312334165460578E-2</v>
      </c>
      <c r="C52">
        <f>'P count values'!AH7</f>
        <v>0.12259615384615385</v>
      </c>
      <c r="F52" s="90" t="s">
        <v>479</v>
      </c>
      <c r="G52" s="117">
        <v>59</v>
      </c>
      <c r="H52" s="149">
        <v>0.49206349206349198</v>
      </c>
      <c r="I52" s="141">
        <v>2.0666666666666664</v>
      </c>
      <c r="J52" s="141">
        <v>0.9</v>
      </c>
      <c r="K52" s="141">
        <v>0.16666666666666666</v>
      </c>
      <c r="L52" s="141">
        <v>0.5</v>
      </c>
      <c r="M52" s="141">
        <v>0.5</v>
      </c>
      <c r="N52" s="142">
        <v>1</v>
      </c>
      <c r="Q52" t="str">
        <f t="shared" si="3"/>
        <v>Arable</v>
      </c>
      <c r="R52">
        <f t="shared" si="4"/>
        <v>0.49206349206349198</v>
      </c>
      <c r="S52">
        <f t="shared" si="4"/>
        <v>2.0666666666666664</v>
      </c>
      <c r="T52">
        <f t="shared" si="4"/>
        <v>0.9</v>
      </c>
      <c r="U52">
        <f t="shared" si="4"/>
        <v>0.16666666666666666</v>
      </c>
      <c r="V52">
        <f t="shared" si="5"/>
        <v>0.5</v>
      </c>
      <c r="W52">
        <f t="shared" si="5"/>
        <v>0.5</v>
      </c>
      <c r="Z52" s="52">
        <f t="shared" si="2"/>
        <v>0.49206349206349198</v>
      </c>
      <c r="AA52" s="52" cm="1">
        <f t="array" ref="AA52">INDEX(S52:W52,$Q$2)</f>
        <v>0.9</v>
      </c>
    </row>
    <row r="53" spans="1:27" ht="18" customHeight="1" x14ac:dyDescent="0.25">
      <c r="A53" t="s">
        <v>175</v>
      </c>
      <c r="B53">
        <f>'P count values'!AG8</f>
        <v>0.11057195135330922</v>
      </c>
      <c r="C53">
        <f>'P count values'!AH8</f>
        <v>0</v>
      </c>
      <c r="F53" s="90" t="s">
        <v>479</v>
      </c>
      <c r="G53" s="117">
        <v>60</v>
      </c>
      <c r="H53" s="149">
        <v>0.71031746031746024</v>
      </c>
      <c r="I53" s="141">
        <v>2.6166666666666671</v>
      </c>
      <c r="J53" s="141">
        <v>0.83000000000000007</v>
      </c>
      <c r="K53" s="141">
        <v>0.44666666666666666</v>
      </c>
      <c r="L53" s="141">
        <v>1.34</v>
      </c>
      <c r="M53" s="141">
        <v>1.34</v>
      </c>
      <c r="N53" s="142">
        <v>1</v>
      </c>
      <c r="Q53" t="str">
        <f t="shared" si="3"/>
        <v>Arable</v>
      </c>
      <c r="R53">
        <f t="shared" si="4"/>
        <v>0.71031746031746024</v>
      </c>
      <c r="S53">
        <f t="shared" si="4"/>
        <v>2.6166666666666671</v>
      </c>
      <c r="T53">
        <f t="shared" si="4"/>
        <v>0.83000000000000007</v>
      </c>
      <c r="U53">
        <f t="shared" si="4"/>
        <v>0.44666666666666666</v>
      </c>
      <c r="V53">
        <f t="shared" si="5"/>
        <v>1.34</v>
      </c>
      <c r="W53">
        <f t="shared" si="5"/>
        <v>1.34</v>
      </c>
      <c r="Z53" s="52">
        <f t="shared" si="2"/>
        <v>0.71031746031746024</v>
      </c>
      <c r="AA53" s="52" cm="1">
        <f t="array" ref="AA53">INDEX(S53:W53,$Q$2)</f>
        <v>0.83000000000000007</v>
      </c>
    </row>
    <row r="54" spans="1:27" ht="18" customHeight="1" x14ac:dyDescent="0.25">
      <c r="A54" t="s">
        <v>771</v>
      </c>
      <c r="B54">
        <f>'P count values'!AG9</f>
        <v>3.1809384164222874E-2</v>
      </c>
      <c r="C54">
        <f>'P count values'!AH9</f>
        <v>0.16428571428571431</v>
      </c>
      <c r="F54" s="90" t="s">
        <v>479</v>
      </c>
      <c r="G54" s="117">
        <v>61</v>
      </c>
      <c r="H54" s="149">
        <v>0.45634920634920639</v>
      </c>
      <c r="I54" s="141">
        <v>2.2666666666666666</v>
      </c>
      <c r="J54" s="141">
        <v>1</v>
      </c>
      <c r="K54" s="141">
        <v>0.26666666666666666</v>
      </c>
      <c r="L54" s="141">
        <v>0.66666666666666663</v>
      </c>
      <c r="M54" s="141">
        <v>0.66666666666666663</v>
      </c>
      <c r="N54" s="142">
        <v>1</v>
      </c>
      <c r="Q54" t="str">
        <f t="shared" si="3"/>
        <v>Arable</v>
      </c>
      <c r="R54">
        <f t="shared" si="4"/>
        <v>0.45634920634920639</v>
      </c>
      <c r="S54">
        <f t="shared" si="4"/>
        <v>2.2666666666666666</v>
      </c>
      <c r="T54">
        <f t="shared" si="4"/>
        <v>1</v>
      </c>
      <c r="U54">
        <f t="shared" si="4"/>
        <v>0.26666666666666666</v>
      </c>
      <c r="V54">
        <f t="shared" si="5"/>
        <v>0.66666666666666663</v>
      </c>
      <c r="W54">
        <f t="shared" si="5"/>
        <v>0.66666666666666663</v>
      </c>
      <c r="Z54" s="52">
        <f t="shared" si="2"/>
        <v>0.45634920634920639</v>
      </c>
      <c r="AA54" s="52" cm="1">
        <f t="array" ref="AA54">INDEX(S54:W54,$Q$2)</f>
        <v>1</v>
      </c>
    </row>
    <row r="55" spans="1:27" ht="18" customHeight="1" x14ac:dyDescent="0.25">
      <c r="A55" t="s">
        <v>785</v>
      </c>
      <c r="B55">
        <f>'P count values'!AG10</f>
        <v>1.7578815416233107</v>
      </c>
      <c r="C55">
        <f>'P count values'!AH10</f>
        <v>0.92584096625827006</v>
      </c>
      <c r="F55" s="90" t="s">
        <v>479</v>
      </c>
      <c r="G55" s="117">
        <v>62</v>
      </c>
      <c r="H55" s="149">
        <v>0.62301587301587302</v>
      </c>
      <c r="I55" s="141">
        <v>3.4527027027027031</v>
      </c>
      <c r="J55" s="141">
        <v>1.7162162162162162</v>
      </c>
      <c r="K55" s="141">
        <v>0.41756756756756758</v>
      </c>
      <c r="L55" s="141">
        <v>0.64054054054054066</v>
      </c>
      <c r="M55" s="141">
        <v>1.0540540540540542</v>
      </c>
      <c r="N55" s="142">
        <v>1</v>
      </c>
      <c r="Q55" t="str">
        <f t="shared" si="3"/>
        <v>Arable</v>
      </c>
      <c r="R55">
        <f t="shared" si="4"/>
        <v>0.62301587301587302</v>
      </c>
      <c r="S55">
        <f t="shared" si="4"/>
        <v>3.4527027027027031</v>
      </c>
      <c r="T55">
        <f t="shared" si="4"/>
        <v>1.7162162162162162</v>
      </c>
      <c r="U55">
        <f t="shared" si="4"/>
        <v>0.41756756756756758</v>
      </c>
      <c r="V55">
        <f t="shared" si="5"/>
        <v>0.64054054054054066</v>
      </c>
      <c r="W55">
        <f t="shared" si="5"/>
        <v>1.0540540540540542</v>
      </c>
      <c r="Z55" s="52">
        <f t="shared" si="2"/>
        <v>0.62301587301587302</v>
      </c>
      <c r="AA55" s="52" cm="1">
        <f t="array" ref="AA55">INDEX(S55:W55,$Q$2)</f>
        <v>1.7162162162162162</v>
      </c>
    </row>
    <row r="56" spans="1:27" ht="18" customHeight="1" x14ac:dyDescent="0.25">
      <c r="A56" t="str">
        <f>'P count values'!AG14</f>
        <v>Sum of TFI_nematicides</v>
      </c>
      <c r="B56" t="str">
        <f>'P count values'!AG2</f>
        <v>123(13)</v>
      </c>
      <c r="C56" t="str">
        <f>'P count values'!AH2</f>
        <v>16(2)</v>
      </c>
      <c r="F56" s="90" t="s">
        <v>479</v>
      </c>
      <c r="G56" s="117">
        <v>63</v>
      </c>
      <c r="H56" s="149">
        <v>0.6071428571428571</v>
      </c>
      <c r="I56" s="141">
        <v>5.2666666666666666</v>
      </c>
      <c r="J56" s="141">
        <v>2.8</v>
      </c>
      <c r="K56" s="141">
        <v>0.66666666666666663</v>
      </c>
      <c r="L56" s="141">
        <v>1.8</v>
      </c>
      <c r="M56" s="141">
        <v>1.8</v>
      </c>
      <c r="N56" s="142">
        <v>1</v>
      </c>
      <c r="Q56" t="str">
        <f t="shared" si="3"/>
        <v>Arable</v>
      </c>
      <c r="R56">
        <f t="shared" si="4"/>
        <v>0.6071428571428571</v>
      </c>
      <c r="S56">
        <f t="shared" si="4"/>
        <v>5.2666666666666666</v>
      </c>
      <c r="T56">
        <f t="shared" si="4"/>
        <v>2.8</v>
      </c>
      <c r="U56">
        <f t="shared" si="4"/>
        <v>0.66666666666666663</v>
      </c>
      <c r="V56">
        <f t="shared" si="5"/>
        <v>1.8</v>
      </c>
      <c r="W56">
        <f t="shared" si="5"/>
        <v>1.8</v>
      </c>
      <c r="Z56" s="52">
        <f t="shared" si="2"/>
        <v>0.6071428571428571</v>
      </c>
      <c r="AA56" s="52" cm="1">
        <f t="array" ref="AA56">INDEX(S56:W56,$Q$2)</f>
        <v>2.8</v>
      </c>
    </row>
    <row r="57" spans="1:27" ht="18" customHeight="1" x14ac:dyDescent="0.25">
      <c r="A57" t="str">
        <f>'P count values'!AI14</f>
        <v>Sum of TFI_Slugs</v>
      </c>
      <c r="B57" t="str">
        <f>'P count values'!AG3</f>
        <v>122(36)</v>
      </c>
      <c r="C57" t="str">
        <f>'P count values'!AH3</f>
        <v>16(0)</v>
      </c>
      <c r="F57" s="90" t="s">
        <v>479</v>
      </c>
      <c r="G57" s="117">
        <v>65</v>
      </c>
      <c r="H57" s="149">
        <v>0.53571428571428581</v>
      </c>
      <c r="I57" s="141">
        <v>1</v>
      </c>
      <c r="J57" s="141">
        <v>1</v>
      </c>
      <c r="K57" s="141">
        <v>0</v>
      </c>
      <c r="L57" s="141">
        <v>0</v>
      </c>
      <c r="M57" s="141">
        <v>0</v>
      </c>
      <c r="N57" s="142">
        <v>1</v>
      </c>
      <c r="Q57" t="str">
        <f t="shared" si="3"/>
        <v>Arable</v>
      </c>
      <c r="R57">
        <f t="shared" si="4"/>
        <v>0.53571428571428581</v>
      </c>
      <c r="S57">
        <f t="shared" si="4"/>
        <v>1</v>
      </c>
      <c r="T57">
        <f t="shared" si="4"/>
        <v>1</v>
      </c>
      <c r="U57">
        <f t="shared" si="4"/>
        <v>0</v>
      </c>
      <c r="V57">
        <f t="shared" si="5"/>
        <v>0</v>
      </c>
      <c r="W57">
        <f t="shared" si="5"/>
        <v>0</v>
      </c>
      <c r="Z57" s="52">
        <f t="shared" si="2"/>
        <v>0.53571428571428581</v>
      </c>
      <c r="AA57" s="52" cm="1">
        <f t="array" ref="AA57">INDEX(S57:W57,$Q$2)</f>
        <v>1</v>
      </c>
    </row>
    <row r="58" spans="1:27" ht="18" customHeight="1" x14ac:dyDescent="0.25">
      <c r="A58" t="str">
        <f>'P count values'!AK14</f>
        <v>Sum of TFI - Pesticides_other</v>
      </c>
      <c r="B58" t="str">
        <f>'P count values'!AG4</f>
        <v>31(3)</v>
      </c>
      <c r="C58" t="str">
        <f>'P count values'!AH4</f>
        <v>7(2)</v>
      </c>
      <c r="F58" s="90" t="s">
        <v>479</v>
      </c>
      <c r="G58" s="117">
        <v>66</v>
      </c>
      <c r="H58" s="149">
        <v>0.41269841269841273</v>
      </c>
      <c r="I58" s="141">
        <v>0</v>
      </c>
      <c r="J58" s="141">
        <v>0</v>
      </c>
      <c r="K58" s="141">
        <v>0</v>
      </c>
      <c r="L58" s="141">
        <v>0</v>
      </c>
      <c r="M58" s="141">
        <v>0</v>
      </c>
      <c r="N58" s="142">
        <v>1</v>
      </c>
      <c r="Q58" t="str">
        <f t="shared" si="3"/>
        <v>Arable</v>
      </c>
      <c r="R58">
        <f t="shared" si="4"/>
        <v>0.41269841269841273</v>
      </c>
      <c r="S58">
        <f t="shared" si="4"/>
        <v>0</v>
      </c>
      <c r="T58">
        <f t="shared" si="4"/>
        <v>0</v>
      </c>
      <c r="U58">
        <f t="shared" si="4"/>
        <v>0</v>
      </c>
      <c r="V58">
        <f t="shared" si="5"/>
        <v>0</v>
      </c>
      <c r="W58">
        <f t="shared" si="5"/>
        <v>0</v>
      </c>
      <c r="Z58" s="52">
        <f t="shared" si="2"/>
        <v>0.41269841269841273</v>
      </c>
      <c r="AA58" s="52" cm="1">
        <f t="array" ref="AA58">INDEX(S58:W58,$Q$2)</f>
        <v>0</v>
      </c>
    </row>
    <row r="59" spans="1:27" ht="18" customHeight="1" x14ac:dyDescent="0.25">
      <c r="A59" t="str">
        <f>'P count values'!AM14</f>
        <v>Sum of TFI-Pesticides_Total</v>
      </c>
      <c r="B59" t="str">
        <f>'P count values'!AG5</f>
        <v>155(120)</v>
      </c>
      <c r="C59" t="str">
        <f>'P count values'!AH5</f>
        <v>23(11)</v>
      </c>
      <c r="F59" s="90" t="s">
        <v>479</v>
      </c>
      <c r="G59" s="117">
        <v>67</v>
      </c>
      <c r="H59" s="149">
        <v>0.42857142857142849</v>
      </c>
      <c r="I59" s="141">
        <v>2.1</v>
      </c>
      <c r="J59" s="141">
        <v>1.9</v>
      </c>
      <c r="K59" s="141">
        <v>0</v>
      </c>
      <c r="L59" s="141">
        <v>0</v>
      </c>
      <c r="M59" s="141">
        <v>0</v>
      </c>
      <c r="N59" s="142">
        <v>1</v>
      </c>
      <c r="Q59" t="str">
        <f t="shared" si="3"/>
        <v>Arable</v>
      </c>
      <c r="R59">
        <f t="shared" si="4"/>
        <v>0.42857142857142849</v>
      </c>
      <c r="S59">
        <f t="shared" si="4"/>
        <v>2.1</v>
      </c>
      <c r="T59">
        <f t="shared" si="4"/>
        <v>1.9</v>
      </c>
      <c r="U59">
        <f t="shared" si="4"/>
        <v>0</v>
      </c>
      <c r="V59">
        <f t="shared" si="5"/>
        <v>0</v>
      </c>
      <c r="W59">
        <f t="shared" si="5"/>
        <v>0</v>
      </c>
      <c r="Z59" s="52">
        <f t="shared" si="2"/>
        <v>0.42857142857142849</v>
      </c>
      <c r="AA59" s="52" cm="1">
        <f t="array" ref="AA59">INDEX(S59:W59,$Q$2)</f>
        <v>1.9</v>
      </c>
    </row>
    <row r="60" spans="1:27" ht="18" customHeight="1" x14ac:dyDescent="0.25">
      <c r="F60" s="90" t="s">
        <v>479</v>
      </c>
      <c r="G60" s="117">
        <v>68</v>
      </c>
      <c r="H60" s="149">
        <v>0.42063492063492064</v>
      </c>
      <c r="I60" s="141">
        <v>1.4666666666666668</v>
      </c>
      <c r="J60" s="141">
        <v>1</v>
      </c>
      <c r="K60" s="141">
        <v>0.16666666666666666</v>
      </c>
      <c r="L60" s="141">
        <v>0</v>
      </c>
      <c r="M60" s="141">
        <v>0</v>
      </c>
      <c r="N60" s="142">
        <v>1</v>
      </c>
      <c r="Q60" t="str">
        <f t="shared" si="3"/>
        <v>Arable</v>
      </c>
      <c r="R60">
        <f t="shared" si="4"/>
        <v>0.42063492063492064</v>
      </c>
      <c r="S60">
        <f t="shared" si="4"/>
        <v>1.4666666666666668</v>
      </c>
      <c r="T60">
        <f t="shared" si="4"/>
        <v>1</v>
      </c>
      <c r="U60">
        <f t="shared" si="4"/>
        <v>0.16666666666666666</v>
      </c>
      <c r="V60">
        <f t="shared" si="5"/>
        <v>0</v>
      </c>
      <c r="W60">
        <f t="shared" si="5"/>
        <v>0</v>
      </c>
      <c r="Z60" s="52">
        <f t="shared" si="2"/>
        <v>0.42063492063492064</v>
      </c>
      <c r="AA60" s="52" cm="1">
        <f t="array" ref="AA60">INDEX(S60:W60,$Q$2)</f>
        <v>1</v>
      </c>
    </row>
    <row r="61" spans="1:27" ht="18" customHeight="1" x14ac:dyDescent="0.25">
      <c r="F61" s="90" t="s">
        <v>479</v>
      </c>
      <c r="G61" s="117">
        <v>69</v>
      </c>
      <c r="H61" s="149">
        <v>0.5178571428571429</v>
      </c>
      <c r="I61" s="141">
        <v>0.08</v>
      </c>
      <c r="J61" s="141">
        <v>0.08</v>
      </c>
      <c r="K61" s="141">
        <v>0</v>
      </c>
      <c r="L61" s="141">
        <v>0</v>
      </c>
      <c r="M61" s="141">
        <v>0</v>
      </c>
      <c r="N61" s="142">
        <v>1</v>
      </c>
      <c r="Q61" t="str">
        <f t="shared" si="3"/>
        <v>Arable</v>
      </c>
      <c r="R61">
        <f t="shared" si="4"/>
        <v>0.5178571428571429</v>
      </c>
      <c r="S61">
        <f t="shared" si="4"/>
        <v>0.08</v>
      </c>
      <c r="T61">
        <f t="shared" si="4"/>
        <v>0.08</v>
      </c>
      <c r="U61">
        <f t="shared" si="4"/>
        <v>0</v>
      </c>
      <c r="V61">
        <f t="shared" si="5"/>
        <v>0</v>
      </c>
      <c r="W61">
        <f t="shared" si="5"/>
        <v>0</v>
      </c>
      <c r="Z61" s="52">
        <f t="shared" si="2"/>
        <v>0.5178571428571429</v>
      </c>
      <c r="AA61" s="52" cm="1">
        <f t="array" ref="AA61">INDEX(S61:W61,$Q$2)</f>
        <v>0.08</v>
      </c>
    </row>
    <row r="62" spans="1:27" ht="18" customHeight="1" x14ac:dyDescent="0.25">
      <c r="F62" s="90" t="s">
        <v>479</v>
      </c>
      <c r="G62" s="117">
        <v>70</v>
      </c>
      <c r="H62" s="149">
        <v>0.45535714285714285</v>
      </c>
      <c r="I62" s="141">
        <v>0.98670212765957444</v>
      </c>
      <c r="J62" s="141">
        <v>0.5478723404255319</v>
      </c>
      <c r="K62" s="141">
        <v>8.7765957446808512E-2</v>
      </c>
      <c r="L62" s="141">
        <v>0</v>
      </c>
      <c r="M62" s="141">
        <v>0</v>
      </c>
      <c r="N62" s="142">
        <v>1</v>
      </c>
      <c r="Q62" t="str">
        <f t="shared" si="3"/>
        <v>Arable</v>
      </c>
      <c r="R62">
        <f t="shared" si="4"/>
        <v>0.45535714285714285</v>
      </c>
      <c r="S62">
        <f t="shared" si="4"/>
        <v>0.98670212765957444</v>
      </c>
      <c r="T62">
        <f t="shared" si="4"/>
        <v>0.5478723404255319</v>
      </c>
      <c r="U62">
        <f t="shared" si="4"/>
        <v>8.7765957446808512E-2</v>
      </c>
      <c r="V62">
        <f t="shared" si="5"/>
        <v>0</v>
      </c>
      <c r="W62">
        <f t="shared" si="5"/>
        <v>0</v>
      </c>
      <c r="Z62" s="52">
        <f t="shared" si="2"/>
        <v>0.45535714285714285</v>
      </c>
      <c r="AA62" s="52" cm="1">
        <f t="array" ref="AA62">INDEX(S62:W62,$Q$2)</f>
        <v>0.5478723404255319</v>
      </c>
    </row>
    <row r="63" spans="1:27" ht="18" customHeight="1" x14ac:dyDescent="0.25">
      <c r="F63" s="90" t="s">
        <v>479</v>
      </c>
      <c r="G63" s="117">
        <v>71</v>
      </c>
      <c r="H63" s="149">
        <v>0.48809523809523808</v>
      </c>
      <c r="I63" s="141">
        <v>1.3770000000000002</v>
      </c>
      <c r="J63" s="141">
        <v>0.83700000000000008</v>
      </c>
      <c r="K63" s="141">
        <v>0.27</v>
      </c>
      <c r="L63" s="141">
        <v>0</v>
      </c>
      <c r="M63" s="141">
        <v>0</v>
      </c>
      <c r="N63" s="142">
        <v>1</v>
      </c>
      <c r="Q63" t="str">
        <f t="shared" si="3"/>
        <v>Arable</v>
      </c>
      <c r="R63">
        <f t="shared" si="4"/>
        <v>0.48809523809523808</v>
      </c>
      <c r="S63">
        <f t="shared" si="4"/>
        <v>1.3770000000000002</v>
      </c>
      <c r="T63">
        <f t="shared" si="4"/>
        <v>0.83700000000000008</v>
      </c>
      <c r="U63">
        <f t="shared" si="4"/>
        <v>0.27</v>
      </c>
      <c r="V63">
        <f t="shared" si="5"/>
        <v>0</v>
      </c>
      <c r="W63">
        <f t="shared" si="5"/>
        <v>0</v>
      </c>
      <c r="Z63" s="52">
        <f t="shared" si="2"/>
        <v>0.48809523809523808</v>
      </c>
      <c r="AA63" s="52" cm="1">
        <f t="array" ref="AA63">INDEX(S63:W63,$Q$2)</f>
        <v>0.83700000000000008</v>
      </c>
    </row>
    <row r="64" spans="1:27" ht="18" customHeight="1" x14ac:dyDescent="0.25">
      <c r="F64" s="90" t="s">
        <v>479</v>
      </c>
      <c r="G64" s="117">
        <v>72</v>
      </c>
      <c r="H64" s="149">
        <v>0.52976190476190477</v>
      </c>
      <c r="I64" s="141">
        <v>0.82499999999999996</v>
      </c>
      <c r="J64" s="141">
        <v>0.82499999999999996</v>
      </c>
      <c r="K64" s="141">
        <v>0</v>
      </c>
      <c r="L64" s="141">
        <v>0</v>
      </c>
      <c r="M64" s="141">
        <v>0</v>
      </c>
      <c r="N64" s="142">
        <v>1</v>
      </c>
      <c r="Q64" t="str">
        <f t="shared" si="3"/>
        <v>Arable</v>
      </c>
      <c r="R64">
        <f t="shared" si="4"/>
        <v>0.52976190476190477</v>
      </c>
      <c r="S64">
        <f t="shared" si="4"/>
        <v>0.82499999999999996</v>
      </c>
      <c r="T64">
        <f t="shared" si="4"/>
        <v>0.82499999999999996</v>
      </c>
      <c r="U64">
        <f t="shared" si="4"/>
        <v>0</v>
      </c>
      <c r="V64">
        <f t="shared" si="5"/>
        <v>0</v>
      </c>
      <c r="W64">
        <f t="shared" si="5"/>
        <v>0</v>
      </c>
      <c r="Z64" s="52">
        <f t="shared" si="2"/>
        <v>0.52976190476190477</v>
      </c>
      <c r="AA64" s="52" cm="1">
        <f t="array" ref="AA64">INDEX(S64:W64,$Q$2)</f>
        <v>0.82499999999999996</v>
      </c>
    </row>
    <row r="65" spans="1:27" ht="18" customHeight="1" x14ac:dyDescent="0.25">
      <c r="B65" t="s">
        <v>759</v>
      </c>
      <c r="C65" t="s">
        <v>758</v>
      </c>
      <c r="F65" s="90" t="s">
        <v>479</v>
      </c>
      <c r="G65" s="117">
        <v>73</v>
      </c>
      <c r="H65" s="149">
        <v>0.44047619047619047</v>
      </c>
      <c r="I65" s="141">
        <v>0.19</v>
      </c>
      <c r="J65" s="141">
        <v>0.19</v>
      </c>
      <c r="K65" s="141">
        <v>0</v>
      </c>
      <c r="L65" s="141">
        <v>0</v>
      </c>
      <c r="M65" s="141">
        <v>0</v>
      </c>
      <c r="N65" s="142">
        <v>1</v>
      </c>
      <c r="Q65" t="str">
        <f t="shared" si="3"/>
        <v>Arable</v>
      </c>
      <c r="R65">
        <f t="shared" si="4"/>
        <v>0.44047619047619047</v>
      </c>
      <c r="S65">
        <f t="shared" si="4"/>
        <v>0.19</v>
      </c>
      <c r="T65">
        <f t="shared" si="4"/>
        <v>0.19</v>
      </c>
      <c r="U65">
        <f t="shared" si="4"/>
        <v>0</v>
      </c>
      <c r="V65">
        <f t="shared" si="5"/>
        <v>0</v>
      </c>
      <c r="W65">
        <f t="shared" si="5"/>
        <v>0</v>
      </c>
      <c r="Z65" s="52">
        <f t="shared" si="2"/>
        <v>0.44047619047619047</v>
      </c>
      <c r="AA65" s="52" cm="1">
        <f t="array" ref="AA65">INDEX(S65:W65,$Q$2)</f>
        <v>0.19</v>
      </c>
    </row>
    <row r="66" spans="1:27" ht="18" customHeight="1" x14ac:dyDescent="0.25">
      <c r="A66" t="s">
        <v>803</v>
      </c>
      <c r="B66">
        <f>'P count values'!AO7</f>
        <v>0.21366207939427892</v>
      </c>
      <c r="C66">
        <f>'P count values'!AP7</f>
        <v>0</v>
      </c>
      <c r="F66" s="90" t="s">
        <v>479</v>
      </c>
      <c r="G66" s="117">
        <v>74</v>
      </c>
      <c r="H66" s="149">
        <v>0.5178571428571429</v>
      </c>
      <c r="I66" s="141">
        <v>2.6896551724137936</v>
      </c>
      <c r="J66" s="141">
        <v>1.0862068965517242</v>
      </c>
      <c r="K66" s="141">
        <v>0.2413793103448276</v>
      </c>
      <c r="L66" s="141">
        <v>0.32758620689655171</v>
      </c>
      <c r="M66" s="141">
        <v>0.32758620689655171</v>
      </c>
      <c r="N66" s="142">
        <v>1</v>
      </c>
      <c r="Q66" t="str">
        <f t="shared" si="3"/>
        <v>Arable</v>
      </c>
      <c r="R66">
        <f t="shared" si="4"/>
        <v>0.5178571428571429</v>
      </c>
      <c r="S66">
        <f t="shared" si="4"/>
        <v>2.6896551724137936</v>
      </c>
      <c r="T66">
        <f t="shared" si="4"/>
        <v>1.0862068965517242</v>
      </c>
      <c r="U66">
        <f t="shared" si="4"/>
        <v>0.2413793103448276</v>
      </c>
      <c r="V66">
        <f t="shared" si="5"/>
        <v>0.32758620689655171</v>
      </c>
      <c r="W66">
        <f t="shared" si="5"/>
        <v>0.32758620689655171</v>
      </c>
      <c r="Z66" s="52">
        <f t="shared" si="2"/>
        <v>0.5178571428571429</v>
      </c>
      <c r="AA66" s="52" cm="1">
        <f t="array" ref="AA66">INDEX(S66:W66,$Q$2)</f>
        <v>1.0862068965517242</v>
      </c>
    </row>
    <row r="67" spans="1:27" ht="18" customHeight="1" x14ac:dyDescent="0.25">
      <c r="A67" t="str">
        <f>'P count values'!AO14</f>
        <v>Sum of TFI_Growth Regulators</v>
      </c>
      <c r="B67" t="str">
        <f>'P count values'!AO2</f>
        <v>122(41)</v>
      </c>
      <c r="C67" t="str">
        <f>'P count values'!AP2</f>
        <v>16(0)</v>
      </c>
      <c r="F67" s="90" t="s">
        <v>479</v>
      </c>
      <c r="G67" s="117">
        <v>75</v>
      </c>
      <c r="H67" s="149">
        <v>0.5357142857142857</v>
      </c>
      <c r="I67" s="141">
        <v>5.5454545454545459</v>
      </c>
      <c r="J67" s="141">
        <v>2.7272727272727275</v>
      </c>
      <c r="K67" s="141">
        <v>1.0909090909090908</v>
      </c>
      <c r="L67" s="141">
        <v>0.63636363636363635</v>
      </c>
      <c r="M67" s="141">
        <v>1.7272727272727271</v>
      </c>
      <c r="N67" s="142">
        <v>1</v>
      </c>
      <c r="Q67" t="str">
        <f t="shared" si="3"/>
        <v>Arable</v>
      </c>
      <c r="R67">
        <f t="shared" si="4"/>
        <v>0.5357142857142857</v>
      </c>
      <c r="S67">
        <f t="shared" si="4"/>
        <v>5.5454545454545459</v>
      </c>
      <c r="T67">
        <f t="shared" si="4"/>
        <v>2.7272727272727275</v>
      </c>
      <c r="U67">
        <f t="shared" si="4"/>
        <v>1.0909090909090908</v>
      </c>
      <c r="V67">
        <f t="shared" si="5"/>
        <v>0.63636363636363635</v>
      </c>
      <c r="W67">
        <f t="shared" si="5"/>
        <v>1.7272727272727271</v>
      </c>
      <c r="Z67" s="52">
        <f t="shared" si="2"/>
        <v>0.5357142857142857</v>
      </c>
      <c r="AA67" s="52" cm="1">
        <f t="array" ref="AA67">INDEX(S67:W67,$Q$2)</f>
        <v>2.7272727272727275</v>
      </c>
    </row>
    <row r="68" spans="1:27" ht="18" customHeight="1" x14ac:dyDescent="0.25">
      <c r="F68" s="90" t="s">
        <v>479</v>
      </c>
      <c r="G68" s="117">
        <v>76</v>
      </c>
      <c r="H68" s="149">
        <v>0.54761904761904767</v>
      </c>
      <c r="I68" s="141">
        <v>5.0999999999999996</v>
      </c>
      <c r="J68" s="141">
        <v>2.375</v>
      </c>
      <c r="K68" s="141">
        <v>1.0625</v>
      </c>
      <c r="L68" s="141">
        <v>1.1875</v>
      </c>
      <c r="M68" s="141">
        <v>1.6625000000000001</v>
      </c>
      <c r="N68" s="142">
        <v>1</v>
      </c>
      <c r="Q68" t="str">
        <f t="shared" si="3"/>
        <v>Arable</v>
      </c>
      <c r="R68">
        <f t="shared" si="4"/>
        <v>0.54761904761904767</v>
      </c>
      <c r="S68">
        <f t="shared" si="4"/>
        <v>5.0999999999999996</v>
      </c>
      <c r="T68">
        <f t="shared" si="4"/>
        <v>2.375</v>
      </c>
      <c r="U68">
        <f>IF(K68="","",K68)</f>
        <v>1.0625</v>
      </c>
      <c r="V68">
        <f t="shared" si="5"/>
        <v>1.1875</v>
      </c>
      <c r="W68">
        <f t="shared" si="5"/>
        <v>1.6625000000000001</v>
      </c>
      <c r="Z68" s="52">
        <f t="shared" ref="Z68:Z131" si="6">R68</f>
        <v>0.54761904761904767</v>
      </c>
      <c r="AA68" s="52" cm="1">
        <f t="array" ref="AA68">INDEX(S68:W68,$Q$2)</f>
        <v>2.375</v>
      </c>
    </row>
    <row r="69" spans="1:27" ht="18" customHeight="1" x14ac:dyDescent="0.25">
      <c r="F69" s="90" t="s">
        <v>479</v>
      </c>
      <c r="G69" s="117">
        <v>77</v>
      </c>
      <c r="H69" s="149">
        <v>0.5</v>
      </c>
      <c r="I69" s="141">
        <v>4.7058823529411766</v>
      </c>
      <c r="J69" s="141">
        <v>2.3529411764705883</v>
      </c>
      <c r="K69" s="141">
        <v>1.1764705882352942</v>
      </c>
      <c r="L69" s="141">
        <v>1.1764705882352942</v>
      </c>
      <c r="M69" s="141">
        <v>1.1764705882352942</v>
      </c>
      <c r="N69" s="142">
        <v>1</v>
      </c>
      <c r="Q69" t="str">
        <f t="shared" ref="Q69:Q132" si="7">F69</f>
        <v>Arable</v>
      </c>
      <c r="R69">
        <f t="shared" ref="R69:U132" si="8">IF(H69="","",H69)</f>
        <v>0.5</v>
      </c>
      <c r="S69">
        <f t="shared" si="8"/>
        <v>4.7058823529411766</v>
      </c>
      <c r="T69">
        <f t="shared" si="8"/>
        <v>2.3529411764705883</v>
      </c>
      <c r="U69">
        <f t="shared" si="8"/>
        <v>1.1764705882352942</v>
      </c>
      <c r="V69">
        <f t="shared" ref="V69:W132" si="9">IF(L69="","",L69)</f>
        <v>1.1764705882352942</v>
      </c>
      <c r="W69">
        <f t="shared" si="9"/>
        <v>1.1764705882352942</v>
      </c>
      <c r="Z69" s="52">
        <f t="shared" si="6"/>
        <v>0.5</v>
      </c>
      <c r="AA69" s="52" cm="1">
        <f t="array" ref="AA69">INDEX(S69:W69,$Q$2)</f>
        <v>2.3529411764705883</v>
      </c>
    </row>
    <row r="70" spans="1:27" ht="18" customHeight="1" x14ac:dyDescent="0.25">
      <c r="F70" s="90" t="s">
        <v>479</v>
      </c>
      <c r="G70" s="117">
        <v>78</v>
      </c>
      <c r="H70" s="149">
        <v>0.54761904761904767</v>
      </c>
      <c r="I70" s="141">
        <v>2.5999999999999996</v>
      </c>
      <c r="J70" s="141">
        <v>0.77272727272727271</v>
      </c>
      <c r="K70" s="141">
        <v>0.54545454545454541</v>
      </c>
      <c r="L70" s="141">
        <v>8.1818181818181818E-2</v>
      </c>
      <c r="M70" s="141">
        <v>8.1818181818181818E-2</v>
      </c>
      <c r="N70" s="142">
        <v>1</v>
      </c>
      <c r="Q70" t="str">
        <f t="shared" si="7"/>
        <v>Arable</v>
      </c>
      <c r="R70">
        <f t="shared" si="8"/>
        <v>0.54761904761904767</v>
      </c>
      <c r="S70">
        <f t="shared" si="8"/>
        <v>2.5999999999999996</v>
      </c>
      <c r="T70">
        <f t="shared" si="8"/>
        <v>0.77272727272727271</v>
      </c>
      <c r="U70">
        <f t="shared" si="8"/>
        <v>0.54545454545454541</v>
      </c>
      <c r="V70">
        <f t="shared" si="9"/>
        <v>8.1818181818181818E-2</v>
      </c>
      <c r="W70">
        <f t="shared" si="9"/>
        <v>8.1818181818181818E-2</v>
      </c>
      <c r="Z70" s="52">
        <f t="shared" si="6"/>
        <v>0.54761904761904767</v>
      </c>
      <c r="AA70" s="52" cm="1">
        <f t="array" ref="AA70">INDEX(S70:W70,$Q$2)</f>
        <v>0.77272727272727271</v>
      </c>
    </row>
    <row r="71" spans="1:27" ht="18" customHeight="1" x14ac:dyDescent="0.25">
      <c r="F71" s="90" t="s">
        <v>479</v>
      </c>
      <c r="G71" s="117">
        <v>79</v>
      </c>
      <c r="H71" s="149">
        <v>0.64126984126984132</v>
      </c>
      <c r="I71" s="141">
        <v>7.6619047619047622</v>
      </c>
      <c r="J71" s="141">
        <v>4.083333333333333</v>
      </c>
      <c r="K71" s="141">
        <v>0.17857142857142858</v>
      </c>
      <c r="L71" s="141">
        <v>2.5833333333333335</v>
      </c>
      <c r="M71" s="141">
        <v>3</v>
      </c>
      <c r="N71" s="142">
        <v>1</v>
      </c>
      <c r="Q71" t="str">
        <f t="shared" si="7"/>
        <v>Arable</v>
      </c>
      <c r="R71">
        <f t="shared" si="8"/>
        <v>0.64126984126984132</v>
      </c>
      <c r="S71">
        <f t="shared" si="8"/>
        <v>7.6619047619047622</v>
      </c>
      <c r="T71">
        <f t="shared" si="8"/>
        <v>4.083333333333333</v>
      </c>
      <c r="U71">
        <f t="shared" si="8"/>
        <v>0.17857142857142858</v>
      </c>
      <c r="V71">
        <f t="shared" si="9"/>
        <v>2.5833333333333335</v>
      </c>
      <c r="W71">
        <f t="shared" si="9"/>
        <v>3</v>
      </c>
      <c r="Z71" s="52">
        <f t="shared" si="6"/>
        <v>0.64126984126984132</v>
      </c>
      <c r="AA71" s="52" cm="1">
        <f t="array" ref="AA71">INDEX(S71:W71,$Q$2)</f>
        <v>4.083333333333333</v>
      </c>
    </row>
    <row r="72" spans="1:27" ht="18" customHeight="1" x14ac:dyDescent="0.25">
      <c r="F72" s="90" t="s">
        <v>479</v>
      </c>
      <c r="G72" s="117">
        <v>80</v>
      </c>
      <c r="H72" s="149">
        <v>0.57738095238095233</v>
      </c>
      <c r="I72" s="141">
        <v>1.0065361445783134</v>
      </c>
      <c r="J72" s="141">
        <v>0.8825301204819278</v>
      </c>
      <c r="K72" s="141">
        <v>0.12400602409638554</v>
      </c>
      <c r="L72" s="141">
        <v>0</v>
      </c>
      <c r="M72" s="141">
        <v>0</v>
      </c>
      <c r="N72" s="142">
        <v>1</v>
      </c>
      <c r="Q72" t="str">
        <f t="shared" si="7"/>
        <v>Arable</v>
      </c>
      <c r="R72">
        <f t="shared" si="8"/>
        <v>0.57738095238095233</v>
      </c>
      <c r="S72">
        <f t="shared" si="8"/>
        <v>1.0065361445783134</v>
      </c>
      <c r="T72">
        <f t="shared" si="8"/>
        <v>0.8825301204819278</v>
      </c>
      <c r="U72">
        <f t="shared" si="8"/>
        <v>0.12400602409638554</v>
      </c>
      <c r="V72">
        <f t="shared" si="9"/>
        <v>0</v>
      </c>
      <c r="W72">
        <f t="shared" si="9"/>
        <v>0</v>
      </c>
      <c r="Z72" s="52">
        <f t="shared" si="6"/>
        <v>0.57738095238095233</v>
      </c>
      <c r="AA72" s="52" cm="1">
        <f t="array" ref="AA72">INDEX(S72:W72,$Q$2)</f>
        <v>0.8825301204819278</v>
      </c>
    </row>
    <row r="73" spans="1:27" ht="18" customHeight="1" x14ac:dyDescent="0.25">
      <c r="F73" s="90" t="s">
        <v>479</v>
      </c>
      <c r="G73" s="117">
        <v>81</v>
      </c>
      <c r="H73" s="149">
        <v>0.5357142857142857</v>
      </c>
      <c r="I73" s="141">
        <v>1.4384666666666668</v>
      </c>
      <c r="J73" s="141">
        <v>0.51919999999999999</v>
      </c>
      <c r="K73" s="141">
        <v>0.34886666666666671</v>
      </c>
      <c r="L73" s="141">
        <v>3.9600000000000003E-2</v>
      </c>
      <c r="M73" s="141">
        <v>3.9600000000000003E-2</v>
      </c>
      <c r="N73" s="142">
        <v>1</v>
      </c>
      <c r="Q73" t="str">
        <f t="shared" si="7"/>
        <v>Arable</v>
      </c>
      <c r="R73">
        <f t="shared" si="8"/>
        <v>0.5357142857142857</v>
      </c>
      <c r="S73">
        <f t="shared" si="8"/>
        <v>1.4384666666666668</v>
      </c>
      <c r="T73">
        <f t="shared" si="8"/>
        <v>0.51919999999999999</v>
      </c>
      <c r="U73">
        <f t="shared" si="8"/>
        <v>0.34886666666666671</v>
      </c>
      <c r="V73">
        <f t="shared" si="9"/>
        <v>3.9600000000000003E-2</v>
      </c>
      <c r="W73">
        <f t="shared" si="9"/>
        <v>3.9600000000000003E-2</v>
      </c>
      <c r="Z73" s="52">
        <f t="shared" si="6"/>
        <v>0.5357142857142857</v>
      </c>
      <c r="AA73" s="52" cm="1">
        <f t="array" ref="AA73">INDEX(S73:W73,$Q$2)</f>
        <v>0.51919999999999999</v>
      </c>
    </row>
    <row r="74" spans="1:27" ht="18" customHeight="1" x14ac:dyDescent="0.25">
      <c r="F74" s="90" t="s">
        <v>479</v>
      </c>
      <c r="G74" s="117">
        <v>82</v>
      </c>
      <c r="H74" s="149">
        <v>0.35119047619047616</v>
      </c>
      <c r="I74" s="141">
        <v>1.583333333333333</v>
      </c>
      <c r="J74" s="141">
        <v>0.66666666666666663</v>
      </c>
      <c r="K74" s="141">
        <v>0.5</v>
      </c>
      <c r="L74" s="141">
        <v>0.33333333333333331</v>
      </c>
      <c r="M74" s="141">
        <v>0.41666666666666663</v>
      </c>
      <c r="N74" s="142">
        <v>1</v>
      </c>
      <c r="Q74" t="str">
        <f t="shared" si="7"/>
        <v>Arable</v>
      </c>
      <c r="R74">
        <f t="shared" si="8"/>
        <v>0.35119047619047616</v>
      </c>
      <c r="S74">
        <f t="shared" si="8"/>
        <v>1.583333333333333</v>
      </c>
      <c r="T74">
        <f t="shared" si="8"/>
        <v>0.66666666666666663</v>
      </c>
      <c r="U74">
        <f t="shared" si="8"/>
        <v>0.5</v>
      </c>
      <c r="V74">
        <f t="shared" si="9"/>
        <v>0.33333333333333331</v>
      </c>
      <c r="W74">
        <f t="shared" si="9"/>
        <v>0.41666666666666663</v>
      </c>
      <c r="Z74" s="52">
        <f t="shared" si="6"/>
        <v>0.35119047619047616</v>
      </c>
      <c r="AA74" s="52" cm="1">
        <f t="array" ref="AA74">INDEX(S74:W74,$Q$2)</f>
        <v>0.66666666666666663</v>
      </c>
    </row>
    <row r="75" spans="1:27" ht="18" customHeight="1" x14ac:dyDescent="0.25">
      <c r="F75" s="90" t="s">
        <v>479</v>
      </c>
      <c r="G75" s="117">
        <v>84</v>
      </c>
      <c r="H75" s="149">
        <v>0.39682539682539686</v>
      </c>
      <c r="I75" s="141">
        <v>9.9888888888888889</v>
      </c>
      <c r="J75" s="141">
        <v>5.333333333333333</v>
      </c>
      <c r="K75" s="141">
        <v>2.5555555555555554</v>
      </c>
      <c r="L75" s="141">
        <v>1.3333333333333333</v>
      </c>
      <c r="M75" s="141">
        <v>2.1</v>
      </c>
      <c r="N75" s="142">
        <v>1</v>
      </c>
      <c r="Q75" t="str">
        <f t="shared" si="7"/>
        <v>Arable</v>
      </c>
      <c r="R75">
        <f t="shared" si="8"/>
        <v>0.39682539682539686</v>
      </c>
      <c r="S75">
        <f t="shared" si="8"/>
        <v>9.9888888888888889</v>
      </c>
      <c r="T75">
        <f t="shared" si="8"/>
        <v>5.333333333333333</v>
      </c>
      <c r="U75">
        <f t="shared" si="8"/>
        <v>2.5555555555555554</v>
      </c>
      <c r="V75">
        <f t="shared" si="9"/>
        <v>1.3333333333333333</v>
      </c>
      <c r="W75">
        <f t="shared" si="9"/>
        <v>2.1</v>
      </c>
      <c r="Z75" s="52">
        <f t="shared" si="6"/>
        <v>0.39682539682539686</v>
      </c>
      <c r="AA75" s="52" cm="1">
        <f t="array" ref="AA75">INDEX(S75:W75,$Q$2)</f>
        <v>5.333333333333333</v>
      </c>
    </row>
    <row r="76" spans="1:27" ht="18" customHeight="1" x14ac:dyDescent="0.25">
      <c r="F76" s="90" t="s">
        <v>479</v>
      </c>
      <c r="G76" s="117">
        <v>85</v>
      </c>
      <c r="H76" s="149">
        <v>0.39880952380952384</v>
      </c>
      <c r="I76" s="141">
        <v>8.4249999999999989</v>
      </c>
      <c r="J76" s="141">
        <v>2.1999999999999997</v>
      </c>
      <c r="K76" s="141">
        <v>4.75</v>
      </c>
      <c r="L76" s="141">
        <v>1.4000000000000001</v>
      </c>
      <c r="M76" s="141">
        <v>1.4750000000000001</v>
      </c>
      <c r="N76" s="142">
        <v>1</v>
      </c>
      <c r="Q76" t="str">
        <f t="shared" si="7"/>
        <v>Arable</v>
      </c>
      <c r="R76">
        <f t="shared" si="8"/>
        <v>0.39880952380952384</v>
      </c>
      <c r="S76">
        <f t="shared" si="8"/>
        <v>8.4249999999999989</v>
      </c>
      <c r="T76">
        <f t="shared" si="8"/>
        <v>2.1999999999999997</v>
      </c>
      <c r="U76">
        <f t="shared" si="8"/>
        <v>4.75</v>
      </c>
      <c r="V76">
        <f t="shared" si="9"/>
        <v>1.4000000000000001</v>
      </c>
      <c r="W76">
        <f t="shared" si="9"/>
        <v>1.4750000000000001</v>
      </c>
      <c r="Z76" s="52">
        <f t="shared" si="6"/>
        <v>0.39880952380952384</v>
      </c>
      <c r="AA76" s="52" cm="1">
        <f t="array" ref="AA76">INDEX(S76:W76,$Q$2)</f>
        <v>2.1999999999999997</v>
      </c>
    </row>
    <row r="77" spans="1:27" ht="18" customHeight="1" x14ac:dyDescent="0.25">
      <c r="F77" s="90" t="s">
        <v>479</v>
      </c>
      <c r="G77" s="117">
        <v>86</v>
      </c>
      <c r="H77" s="149">
        <v>0.4067460317460318</v>
      </c>
      <c r="I77" s="141">
        <v>7.5606060606060606</v>
      </c>
      <c r="J77" s="141">
        <v>3</v>
      </c>
      <c r="K77" s="141">
        <v>2.3787878787878789</v>
      </c>
      <c r="L77" s="141">
        <v>1.6212121212121211</v>
      </c>
      <c r="M77" s="141">
        <v>1.803030303030303</v>
      </c>
      <c r="N77" s="142">
        <v>1</v>
      </c>
      <c r="Q77" t="str">
        <f t="shared" si="7"/>
        <v>Arable</v>
      </c>
      <c r="R77">
        <f t="shared" si="8"/>
        <v>0.4067460317460318</v>
      </c>
      <c r="S77">
        <f t="shared" si="8"/>
        <v>7.5606060606060606</v>
      </c>
      <c r="T77">
        <f t="shared" si="8"/>
        <v>3</v>
      </c>
      <c r="U77">
        <f t="shared" si="8"/>
        <v>2.3787878787878789</v>
      </c>
      <c r="V77">
        <f t="shared" si="9"/>
        <v>1.6212121212121211</v>
      </c>
      <c r="W77">
        <f t="shared" si="9"/>
        <v>1.803030303030303</v>
      </c>
      <c r="Z77" s="52">
        <f t="shared" si="6"/>
        <v>0.4067460317460318</v>
      </c>
      <c r="AA77" s="52" cm="1">
        <f t="array" ref="AA77">INDEX(S77:W77,$Q$2)</f>
        <v>3</v>
      </c>
    </row>
    <row r="78" spans="1:27" ht="18" customHeight="1" x14ac:dyDescent="0.25">
      <c r="F78" s="90" t="s">
        <v>479</v>
      </c>
      <c r="G78" s="117">
        <v>87</v>
      </c>
      <c r="H78" s="149">
        <v>0.39285714285714285</v>
      </c>
      <c r="I78" s="141">
        <v>11.555223880597016</v>
      </c>
      <c r="J78" s="141">
        <v>4.1820895522388062</v>
      </c>
      <c r="K78" s="141">
        <v>2.3731343283582089</v>
      </c>
      <c r="L78" s="141">
        <v>2.6268656716417911</v>
      </c>
      <c r="M78" s="141">
        <v>3</v>
      </c>
      <c r="N78" s="142">
        <v>1</v>
      </c>
      <c r="Q78" t="str">
        <f t="shared" si="7"/>
        <v>Arable</v>
      </c>
      <c r="R78">
        <f t="shared" si="8"/>
        <v>0.39285714285714285</v>
      </c>
      <c r="S78">
        <f t="shared" si="8"/>
        <v>11.555223880597016</v>
      </c>
      <c r="T78">
        <f t="shared" si="8"/>
        <v>4.1820895522388062</v>
      </c>
      <c r="U78">
        <f t="shared" si="8"/>
        <v>2.3731343283582089</v>
      </c>
      <c r="V78">
        <f t="shared" si="9"/>
        <v>2.6268656716417911</v>
      </c>
      <c r="W78">
        <f t="shared" si="9"/>
        <v>3</v>
      </c>
      <c r="Z78" s="52">
        <f t="shared" si="6"/>
        <v>0.39285714285714285</v>
      </c>
      <c r="AA78" s="52" cm="1">
        <f t="array" ref="AA78">INDEX(S78:W78,$Q$2)</f>
        <v>4.1820895522388062</v>
      </c>
    </row>
    <row r="79" spans="1:27" ht="18" customHeight="1" x14ac:dyDescent="0.25">
      <c r="F79" s="90" t="s">
        <v>479</v>
      </c>
      <c r="G79" s="117">
        <v>88</v>
      </c>
      <c r="H79" s="149">
        <v>0.38690476190476192</v>
      </c>
      <c r="I79" s="141">
        <v>5.3520000000000003</v>
      </c>
      <c r="J79" s="141">
        <v>2.1440000000000001</v>
      </c>
      <c r="K79" s="141">
        <v>1.34</v>
      </c>
      <c r="L79" s="141">
        <v>1.34</v>
      </c>
      <c r="M79" s="141">
        <v>1.34</v>
      </c>
      <c r="N79" s="142">
        <v>1</v>
      </c>
      <c r="Q79" t="str">
        <f t="shared" si="7"/>
        <v>Arable</v>
      </c>
      <c r="R79">
        <f t="shared" si="8"/>
        <v>0.38690476190476192</v>
      </c>
      <c r="S79">
        <f t="shared" si="8"/>
        <v>5.3520000000000003</v>
      </c>
      <c r="T79">
        <f t="shared" si="8"/>
        <v>2.1440000000000001</v>
      </c>
      <c r="U79">
        <f t="shared" si="8"/>
        <v>1.34</v>
      </c>
      <c r="V79">
        <f t="shared" si="9"/>
        <v>1.34</v>
      </c>
      <c r="W79">
        <f t="shared" si="9"/>
        <v>1.34</v>
      </c>
      <c r="Z79" s="52">
        <f t="shared" si="6"/>
        <v>0.38690476190476192</v>
      </c>
      <c r="AA79" s="52" cm="1">
        <f t="array" ref="AA79">INDEX(S79:W79,$Q$2)</f>
        <v>2.1440000000000001</v>
      </c>
    </row>
    <row r="80" spans="1:27" ht="18" customHeight="1" x14ac:dyDescent="0.25">
      <c r="F80" s="90" t="s">
        <v>479</v>
      </c>
      <c r="G80" s="117">
        <v>89</v>
      </c>
      <c r="H80" s="149">
        <v>0.36904761904761907</v>
      </c>
      <c r="I80" s="141">
        <v>8.2111111111111121</v>
      </c>
      <c r="J80" s="141">
        <v>2.4777777777777779</v>
      </c>
      <c r="K80" s="141">
        <v>4.3888888888888893</v>
      </c>
      <c r="L80" s="141">
        <v>0.84444444444444444</v>
      </c>
      <c r="M80" s="141">
        <v>1.3444444444444446</v>
      </c>
      <c r="N80" s="142">
        <v>1</v>
      </c>
      <c r="Q80" t="str">
        <f t="shared" si="7"/>
        <v>Arable</v>
      </c>
      <c r="R80">
        <f t="shared" si="8"/>
        <v>0.36904761904761907</v>
      </c>
      <c r="S80">
        <f t="shared" si="8"/>
        <v>8.2111111111111121</v>
      </c>
      <c r="T80">
        <f t="shared" si="8"/>
        <v>2.4777777777777779</v>
      </c>
      <c r="U80">
        <f t="shared" si="8"/>
        <v>4.3888888888888893</v>
      </c>
      <c r="V80">
        <f t="shared" si="9"/>
        <v>0.84444444444444444</v>
      </c>
      <c r="W80">
        <f t="shared" si="9"/>
        <v>1.3444444444444446</v>
      </c>
      <c r="Z80" s="52">
        <f t="shared" si="6"/>
        <v>0.36904761904761907</v>
      </c>
      <c r="AA80" s="52" cm="1">
        <f t="array" ref="AA80">INDEX(S80:W80,$Q$2)</f>
        <v>2.4777777777777779</v>
      </c>
    </row>
    <row r="81" spans="6:27" ht="18" customHeight="1" x14ac:dyDescent="0.25">
      <c r="F81" s="90" t="s">
        <v>479</v>
      </c>
      <c r="G81" s="117">
        <v>90</v>
      </c>
      <c r="H81" s="149">
        <v>0.43253968253968256</v>
      </c>
      <c r="I81" s="141">
        <v>5.760416666666667</v>
      </c>
      <c r="J81" s="141">
        <v>1.21</v>
      </c>
      <c r="K81" s="141">
        <v>2.4666666666666668</v>
      </c>
      <c r="L81" s="141">
        <v>1.95</v>
      </c>
      <c r="M81" s="141">
        <v>1.9837499999999999</v>
      </c>
      <c r="N81" s="142">
        <v>1</v>
      </c>
      <c r="Q81" t="str">
        <f t="shared" si="7"/>
        <v>Arable</v>
      </c>
      <c r="R81">
        <f t="shared" si="8"/>
        <v>0.43253968253968256</v>
      </c>
      <c r="S81">
        <f t="shared" si="8"/>
        <v>5.760416666666667</v>
      </c>
      <c r="T81">
        <f t="shared" si="8"/>
        <v>1.21</v>
      </c>
      <c r="U81">
        <f t="shared" si="8"/>
        <v>2.4666666666666668</v>
      </c>
      <c r="V81">
        <f t="shared" si="9"/>
        <v>1.95</v>
      </c>
      <c r="W81">
        <f t="shared" si="9"/>
        <v>1.9837499999999999</v>
      </c>
      <c r="Z81" s="52">
        <f t="shared" si="6"/>
        <v>0.43253968253968256</v>
      </c>
      <c r="AA81" s="52" cm="1">
        <f t="array" ref="AA81">INDEX(S81:W81,$Q$2)</f>
        <v>1.21</v>
      </c>
    </row>
    <row r="82" spans="6:27" ht="18" customHeight="1" x14ac:dyDescent="0.25">
      <c r="F82" s="90" t="s">
        <v>479</v>
      </c>
      <c r="G82" s="117">
        <v>91</v>
      </c>
      <c r="H82" s="149">
        <v>0.51190476190476186</v>
      </c>
      <c r="I82" s="141">
        <v>0</v>
      </c>
      <c r="J82" s="141">
        <v>0</v>
      </c>
      <c r="K82" s="141">
        <v>0</v>
      </c>
      <c r="L82" s="141">
        <v>0</v>
      </c>
      <c r="M82" s="141">
        <v>0</v>
      </c>
      <c r="N82" s="142">
        <v>1</v>
      </c>
      <c r="Q82" t="str">
        <f t="shared" si="7"/>
        <v>Arable</v>
      </c>
      <c r="R82">
        <f t="shared" si="8"/>
        <v>0.51190476190476186</v>
      </c>
      <c r="S82">
        <f t="shared" si="8"/>
        <v>0</v>
      </c>
      <c r="T82">
        <f t="shared" si="8"/>
        <v>0</v>
      </c>
      <c r="U82">
        <f t="shared" si="8"/>
        <v>0</v>
      </c>
      <c r="V82">
        <f t="shared" si="9"/>
        <v>0</v>
      </c>
      <c r="W82">
        <f t="shared" si="9"/>
        <v>0</v>
      </c>
      <c r="Z82" s="52">
        <f t="shared" si="6"/>
        <v>0.51190476190476186</v>
      </c>
      <c r="AA82" s="52" cm="1">
        <f t="array" ref="AA82">INDEX(S82:W82,$Q$2)</f>
        <v>0</v>
      </c>
    </row>
    <row r="83" spans="6:27" ht="18" customHeight="1" x14ac:dyDescent="0.25">
      <c r="F83" s="90" t="s">
        <v>479</v>
      </c>
      <c r="G83" s="117">
        <v>92</v>
      </c>
      <c r="H83" s="149">
        <v>0.42857142857142855</v>
      </c>
      <c r="I83" s="141">
        <v>7.7</v>
      </c>
      <c r="J83" s="141">
        <v>2.2999999999999998</v>
      </c>
      <c r="K83" s="141">
        <v>4.25</v>
      </c>
      <c r="L83" s="141">
        <v>1</v>
      </c>
      <c r="M83" s="141">
        <v>1.1499999999999999</v>
      </c>
      <c r="N83" s="142">
        <v>1</v>
      </c>
      <c r="Q83" t="str">
        <f t="shared" si="7"/>
        <v>Arable</v>
      </c>
      <c r="R83">
        <f t="shared" si="8"/>
        <v>0.42857142857142855</v>
      </c>
      <c r="S83">
        <f t="shared" si="8"/>
        <v>7.7</v>
      </c>
      <c r="T83">
        <f t="shared" si="8"/>
        <v>2.2999999999999998</v>
      </c>
      <c r="U83">
        <f t="shared" si="8"/>
        <v>4.25</v>
      </c>
      <c r="V83">
        <f t="shared" si="9"/>
        <v>1</v>
      </c>
      <c r="W83">
        <f t="shared" si="9"/>
        <v>1.1499999999999999</v>
      </c>
      <c r="Z83" s="52">
        <f t="shared" si="6"/>
        <v>0.42857142857142855</v>
      </c>
      <c r="AA83" s="52" cm="1">
        <f t="array" ref="AA83">INDEX(S83:W83,$Q$2)</f>
        <v>2.2999999999999998</v>
      </c>
    </row>
    <row r="84" spans="6:27" ht="18" customHeight="1" x14ac:dyDescent="0.25">
      <c r="F84" s="119" t="s">
        <v>487</v>
      </c>
      <c r="G84" s="114">
        <v>1</v>
      </c>
      <c r="H84" s="150">
        <v>0.5986111111111112</v>
      </c>
      <c r="I84" s="138">
        <v>4.0033165829145725</v>
      </c>
      <c r="J84" s="138">
        <v>0</v>
      </c>
      <c r="K84" s="138">
        <v>4</v>
      </c>
      <c r="L84" s="138">
        <v>3.3165829145728643E-3</v>
      </c>
      <c r="M84" s="138">
        <v>3.3165829145728643E-3</v>
      </c>
      <c r="N84" s="140">
        <v>1</v>
      </c>
      <c r="Q84" t="str">
        <f t="shared" si="7"/>
        <v>Greenhouse</v>
      </c>
      <c r="R84">
        <f t="shared" si="8"/>
        <v>0.5986111111111112</v>
      </c>
      <c r="S84">
        <f t="shared" si="8"/>
        <v>4.0033165829145725</v>
      </c>
      <c r="T84">
        <f t="shared" si="8"/>
        <v>0</v>
      </c>
      <c r="U84">
        <f t="shared" si="8"/>
        <v>4</v>
      </c>
      <c r="V84">
        <f t="shared" si="9"/>
        <v>3.3165829145728643E-3</v>
      </c>
      <c r="W84">
        <f t="shared" si="9"/>
        <v>3.3165829145728643E-3</v>
      </c>
      <c r="Z84" s="52">
        <f t="shared" si="6"/>
        <v>0.5986111111111112</v>
      </c>
      <c r="AA84" s="52" cm="1">
        <f t="array" ref="AA84">INDEX(S84:W84,$Q$2)</f>
        <v>0</v>
      </c>
    </row>
    <row r="85" spans="6:27" ht="18" customHeight="1" x14ac:dyDescent="0.25">
      <c r="F85" s="90" t="s">
        <v>487</v>
      </c>
      <c r="G85" s="117">
        <v>2</v>
      </c>
      <c r="H85" s="149">
        <v>0.63749999999999996</v>
      </c>
      <c r="I85" s="141">
        <v>37</v>
      </c>
      <c r="J85" s="141">
        <v>0</v>
      </c>
      <c r="K85" s="141">
        <v>12</v>
      </c>
      <c r="L85" s="141">
        <v>25</v>
      </c>
      <c r="M85" s="141">
        <v>25</v>
      </c>
      <c r="N85" s="142">
        <v>1</v>
      </c>
      <c r="Q85" t="str">
        <f t="shared" si="7"/>
        <v>Greenhouse</v>
      </c>
      <c r="R85">
        <f t="shared" si="8"/>
        <v>0.63749999999999996</v>
      </c>
      <c r="S85">
        <f t="shared" si="8"/>
        <v>37</v>
      </c>
      <c r="T85">
        <f t="shared" si="8"/>
        <v>0</v>
      </c>
      <c r="U85">
        <f t="shared" si="8"/>
        <v>12</v>
      </c>
      <c r="V85">
        <f t="shared" si="9"/>
        <v>25</v>
      </c>
      <c r="W85">
        <f t="shared" si="9"/>
        <v>25</v>
      </c>
      <c r="Z85" s="52">
        <f t="shared" si="6"/>
        <v>0.63749999999999996</v>
      </c>
      <c r="AA85" s="52" cm="1">
        <f t="array" ref="AA85">INDEX(S85:W85,$Q$2)</f>
        <v>0</v>
      </c>
    </row>
    <row r="86" spans="6:27" ht="18" customHeight="1" x14ac:dyDescent="0.25">
      <c r="F86" s="90" t="s">
        <v>487</v>
      </c>
      <c r="G86" s="117">
        <v>3</v>
      </c>
      <c r="H86" s="149">
        <v>0.53749999999999998</v>
      </c>
      <c r="I86" s="141">
        <v>31</v>
      </c>
      <c r="J86" s="141">
        <v>0</v>
      </c>
      <c r="K86" s="141">
        <v>11</v>
      </c>
      <c r="L86" s="141">
        <v>20</v>
      </c>
      <c r="M86" s="141">
        <v>20</v>
      </c>
      <c r="N86" s="142">
        <v>1</v>
      </c>
      <c r="Q86" t="str">
        <f t="shared" si="7"/>
        <v>Greenhouse</v>
      </c>
      <c r="R86">
        <f t="shared" si="8"/>
        <v>0.53749999999999998</v>
      </c>
      <c r="S86">
        <f t="shared" si="8"/>
        <v>31</v>
      </c>
      <c r="T86">
        <f t="shared" si="8"/>
        <v>0</v>
      </c>
      <c r="U86">
        <f t="shared" si="8"/>
        <v>11</v>
      </c>
      <c r="V86">
        <f t="shared" si="9"/>
        <v>20</v>
      </c>
      <c r="W86">
        <f t="shared" si="9"/>
        <v>20</v>
      </c>
      <c r="Z86" s="52">
        <f t="shared" si="6"/>
        <v>0.53749999999999998</v>
      </c>
      <c r="AA86" s="52" cm="1">
        <f t="array" ref="AA86">INDEX(S86:W86,$Q$2)</f>
        <v>0</v>
      </c>
    </row>
    <row r="87" spans="6:27" ht="18" customHeight="1" x14ac:dyDescent="0.25">
      <c r="F87" s="90" t="s">
        <v>487</v>
      </c>
      <c r="G87" s="117">
        <v>4</v>
      </c>
      <c r="H87" s="149">
        <v>0.625</v>
      </c>
      <c r="I87" s="141">
        <v>11</v>
      </c>
      <c r="J87" s="141">
        <v>0</v>
      </c>
      <c r="K87" s="141">
        <v>6</v>
      </c>
      <c r="L87" s="141">
        <v>4</v>
      </c>
      <c r="M87" s="141">
        <v>5</v>
      </c>
      <c r="N87" s="142">
        <v>1</v>
      </c>
      <c r="Q87" t="str">
        <f t="shared" si="7"/>
        <v>Greenhouse</v>
      </c>
      <c r="R87">
        <f t="shared" si="8"/>
        <v>0.625</v>
      </c>
      <c r="S87">
        <f t="shared" si="8"/>
        <v>11</v>
      </c>
      <c r="T87">
        <f t="shared" si="8"/>
        <v>0</v>
      </c>
      <c r="U87">
        <f t="shared" si="8"/>
        <v>6</v>
      </c>
      <c r="V87">
        <f t="shared" si="9"/>
        <v>4</v>
      </c>
      <c r="W87">
        <f t="shared" si="9"/>
        <v>5</v>
      </c>
      <c r="Z87" s="52">
        <f t="shared" si="6"/>
        <v>0.625</v>
      </c>
      <c r="AA87" s="52" cm="1">
        <f t="array" ref="AA87">INDEX(S87:W87,$Q$2)</f>
        <v>0</v>
      </c>
    </row>
    <row r="88" spans="6:27" ht="18" customHeight="1" x14ac:dyDescent="0.25">
      <c r="F88" s="90" t="s">
        <v>487</v>
      </c>
      <c r="G88" s="117">
        <v>5</v>
      </c>
      <c r="H88" s="149">
        <v>0.60833333333333339</v>
      </c>
      <c r="I88" s="141">
        <v>7</v>
      </c>
      <c r="J88" s="141">
        <v>0</v>
      </c>
      <c r="K88" s="141">
        <v>4</v>
      </c>
      <c r="L88" s="141">
        <v>3</v>
      </c>
      <c r="M88" s="141">
        <v>3</v>
      </c>
      <c r="N88" s="142">
        <v>1</v>
      </c>
      <c r="Q88" t="str">
        <f t="shared" si="7"/>
        <v>Greenhouse</v>
      </c>
      <c r="R88">
        <f t="shared" si="8"/>
        <v>0.60833333333333339</v>
      </c>
      <c r="S88">
        <f t="shared" si="8"/>
        <v>7</v>
      </c>
      <c r="T88">
        <f t="shared" si="8"/>
        <v>0</v>
      </c>
      <c r="U88">
        <f t="shared" si="8"/>
        <v>4</v>
      </c>
      <c r="V88">
        <f t="shared" si="9"/>
        <v>3</v>
      </c>
      <c r="W88">
        <f t="shared" si="9"/>
        <v>3</v>
      </c>
      <c r="Z88" s="52">
        <f t="shared" si="6"/>
        <v>0.60833333333333339</v>
      </c>
      <c r="AA88" s="52" cm="1">
        <f t="array" ref="AA88">INDEX(S88:W88,$Q$2)</f>
        <v>0</v>
      </c>
    </row>
    <row r="89" spans="6:27" ht="18" customHeight="1" x14ac:dyDescent="0.25">
      <c r="F89" s="90" t="s">
        <v>487</v>
      </c>
      <c r="G89" s="117">
        <v>6</v>
      </c>
      <c r="H89" s="149">
        <v>0.57499999999999996</v>
      </c>
      <c r="I89" s="141">
        <v>16</v>
      </c>
      <c r="J89" s="141">
        <v>0</v>
      </c>
      <c r="K89" s="141">
        <v>8</v>
      </c>
      <c r="L89" s="141">
        <v>8</v>
      </c>
      <c r="M89" s="141">
        <v>8</v>
      </c>
      <c r="N89" s="142">
        <v>1</v>
      </c>
      <c r="Q89" t="str">
        <f t="shared" si="7"/>
        <v>Greenhouse</v>
      </c>
      <c r="R89">
        <f t="shared" si="8"/>
        <v>0.57499999999999996</v>
      </c>
      <c r="S89">
        <f t="shared" si="8"/>
        <v>16</v>
      </c>
      <c r="T89">
        <f t="shared" si="8"/>
        <v>0</v>
      </c>
      <c r="U89">
        <f t="shared" si="8"/>
        <v>8</v>
      </c>
      <c r="V89">
        <f t="shared" si="9"/>
        <v>8</v>
      </c>
      <c r="W89">
        <f t="shared" si="9"/>
        <v>8</v>
      </c>
      <c r="Z89" s="52">
        <f t="shared" si="6"/>
        <v>0.57499999999999996</v>
      </c>
      <c r="AA89" s="52" cm="1">
        <f t="array" ref="AA89">INDEX(S89:W89,$Q$2)</f>
        <v>0</v>
      </c>
    </row>
    <row r="90" spans="6:27" ht="18" customHeight="1" x14ac:dyDescent="0.25">
      <c r="F90" s="90" t="s">
        <v>487</v>
      </c>
      <c r="G90" s="117">
        <v>7</v>
      </c>
      <c r="H90" s="149">
        <v>0.48125000000000001</v>
      </c>
      <c r="I90" s="141">
        <v>4.8</v>
      </c>
      <c r="J90" s="141">
        <v>0</v>
      </c>
      <c r="K90" s="141">
        <v>3</v>
      </c>
      <c r="L90" s="141">
        <v>1.8</v>
      </c>
      <c r="M90" s="141">
        <v>1.8</v>
      </c>
      <c r="N90" s="142">
        <v>1</v>
      </c>
      <c r="Q90" t="str">
        <f t="shared" si="7"/>
        <v>Greenhouse</v>
      </c>
      <c r="R90">
        <f t="shared" si="8"/>
        <v>0.48125000000000001</v>
      </c>
      <c r="S90">
        <f t="shared" si="8"/>
        <v>4.8</v>
      </c>
      <c r="T90">
        <f t="shared" si="8"/>
        <v>0</v>
      </c>
      <c r="U90">
        <f t="shared" si="8"/>
        <v>3</v>
      </c>
      <c r="V90">
        <f t="shared" si="9"/>
        <v>1.8</v>
      </c>
      <c r="W90">
        <f t="shared" si="9"/>
        <v>1.8</v>
      </c>
      <c r="Z90" s="52">
        <f t="shared" si="6"/>
        <v>0.48125000000000001</v>
      </c>
      <c r="AA90" s="52" cm="1">
        <f t="array" ref="AA90">INDEX(S90:W90,$Q$2)</f>
        <v>0</v>
      </c>
    </row>
    <row r="91" spans="6:27" ht="18" customHeight="1" x14ac:dyDescent="0.25">
      <c r="F91" s="90" t="s">
        <v>487</v>
      </c>
      <c r="G91" s="117">
        <v>8</v>
      </c>
      <c r="H91" s="149">
        <v>0.67083333333333328</v>
      </c>
      <c r="I91" s="141">
        <v>7</v>
      </c>
      <c r="J91" s="141">
        <v>0</v>
      </c>
      <c r="K91" s="141">
        <v>4</v>
      </c>
      <c r="L91" s="141">
        <v>3</v>
      </c>
      <c r="M91" s="141">
        <v>3</v>
      </c>
      <c r="N91" s="142">
        <v>1</v>
      </c>
      <c r="Q91" t="str">
        <f t="shared" si="7"/>
        <v>Greenhouse</v>
      </c>
      <c r="R91">
        <f t="shared" si="8"/>
        <v>0.67083333333333328</v>
      </c>
      <c r="S91">
        <f t="shared" si="8"/>
        <v>7</v>
      </c>
      <c r="T91">
        <f t="shared" si="8"/>
        <v>0</v>
      </c>
      <c r="U91">
        <f t="shared" si="8"/>
        <v>4</v>
      </c>
      <c r="V91">
        <f t="shared" si="9"/>
        <v>3</v>
      </c>
      <c r="W91">
        <f t="shared" si="9"/>
        <v>3</v>
      </c>
      <c r="Z91" s="52">
        <f t="shared" si="6"/>
        <v>0.67083333333333328</v>
      </c>
      <c r="AA91" s="52" cm="1">
        <f t="array" ref="AA91">INDEX(S91:W91,$Q$2)</f>
        <v>0</v>
      </c>
    </row>
    <row r="92" spans="6:27" ht="18" customHeight="1" x14ac:dyDescent="0.25">
      <c r="F92" s="90" t="s">
        <v>487</v>
      </c>
      <c r="G92" s="117">
        <v>9</v>
      </c>
      <c r="H92" s="149">
        <v>0.73124999999999996</v>
      </c>
      <c r="I92" s="141">
        <v>6.05</v>
      </c>
      <c r="J92" s="141">
        <v>0</v>
      </c>
      <c r="K92" s="141">
        <v>3</v>
      </c>
      <c r="L92" s="141">
        <v>3</v>
      </c>
      <c r="M92" s="141">
        <v>3.05</v>
      </c>
      <c r="N92" s="142">
        <v>1</v>
      </c>
      <c r="Q92" t="str">
        <f t="shared" si="7"/>
        <v>Greenhouse</v>
      </c>
      <c r="R92">
        <f t="shared" si="8"/>
        <v>0.73124999999999996</v>
      </c>
      <c r="S92">
        <f t="shared" si="8"/>
        <v>6.05</v>
      </c>
      <c r="T92">
        <f t="shared" si="8"/>
        <v>0</v>
      </c>
      <c r="U92">
        <f t="shared" si="8"/>
        <v>3</v>
      </c>
      <c r="V92">
        <f t="shared" si="9"/>
        <v>3</v>
      </c>
      <c r="W92">
        <f t="shared" si="9"/>
        <v>3.05</v>
      </c>
      <c r="Z92" s="52">
        <f t="shared" si="6"/>
        <v>0.73124999999999996</v>
      </c>
      <c r="AA92" s="52" cm="1">
        <f t="array" ref="AA92">INDEX(S92:W92,$Q$2)</f>
        <v>0</v>
      </c>
    </row>
    <row r="93" spans="6:27" ht="18" customHeight="1" x14ac:dyDescent="0.25">
      <c r="F93" s="90" t="s">
        <v>487</v>
      </c>
      <c r="G93" s="117">
        <v>10</v>
      </c>
      <c r="H93" s="149">
        <v>0.64375000000000004</v>
      </c>
      <c r="I93" s="141">
        <v>10</v>
      </c>
      <c r="J93" s="141">
        <v>0</v>
      </c>
      <c r="K93" s="141">
        <v>3</v>
      </c>
      <c r="L93" s="141">
        <v>7</v>
      </c>
      <c r="M93" s="141">
        <v>7</v>
      </c>
      <c r="N93" s="142">
        <v>1</v>
      </c>
      <c r="Q93" t="str">
        <f t="shared" si="7"/>
        <v>Greenhouse</v>
      </c>
      <c r="R93">
        <f t="shared" si="8"/>
        <v>0.64375000000000004</v>
      </c>
      <c r="S93">
        <f t="shared" si="8"/>
        <v>10</v>
      </c>
      <c r="T93">
        <f t="shared" si="8"/>
        <v>0</v>
      </c>
      <c r="U93">
        <f t="shared" si="8"/>
        <v>3</v>
      </c>
      <c r="V93">
        <f t="shared" si="9"/>
        <v>7</v>
      </c>
      <c r="W93">
        <f t="shared" si="9"/>
        <v>7</v>
      </c>
      <c r="Z93" s="52">
        <f t="shared" si="6"/>
        <v>0.64375000000000004</v>
      </c>
      <c r="AA93" s="52" cm="1">
        <f t="array" ref="AA93">INDEX(S93:W93,$Q$2)</f>
        <v>0</v>
      </c>
    </row>
    <row r="94" spans="6:27" ht="18" customHeight="1" x14ac:dyDescent="0.25">
      <c r="F94" s="90" t="s">
        <v>487</v>
      </c>
      <c r="G94" s="117">
        <v>11</v>
      </c>
      <c r="H94" s="149">
        <v>0.6875</v>
      </c>
      <c r="I94" s="141">
        <v>3</v>
      </c>
      <c r="J94" s="141">
        <v>0</v>
      </c>
      <c r="K94" s="141">
        <v>1</v>
      </c>
      <c r="L94" s="141">
        <v>2</v>
      </c>
      <c r="M94" s="141">
        <v>2</v>
      </c>
      <c r="N94" s="142">
        <v>1</v>
      </c>
      <c r="Q94" t="str">
        <f t="shared" si="7"/>
        <v>Greenhouse</v>
      </c>
      <c r="R94">
        <f t="shared" si="8"/>
        <v>0.6875</v>
      </c>
      <c r="S94">
        <f t="shared" si="8"/>
        <v>3</v>
      </c>
      <c r="T94">
        <f t="shared" si="8"/>
        <v>0</v>
      </c>
      <c r="U94">
        <f t="shared" si="8"/>
        <v>1</v>
      </c>
      <c r="V94">
        <f t="shared" si="9"/>
        <v>2</v>
      </c>
      <c r="W94">
        <f t="shared" si="9"/>
        <v>2</v>
      </c>
      <c r="Z94" s="52">
        <f t="shared" si="6"/>
        <v>0.6875</v>
      </c>
      <c r="AA94" s="52" cm="1">
        <f t="array" ref="AA94">INDEX(S94:W94,$Q$2)</f>
        <v>0</v>
      </c>
    </row>
    <row r="95" spans="6:27" ht="18" customHeight="1" x14ac:dyDescent="0.25">
      <c r="F95" s="90" t="s">
        <v>487</v>
      </c>
      <c r="G95" s="117">
        <v>12</v>
      </c>
      <c r="H95" s="149">
        <v>0.625</v>
      </c>
      <c r="I95" s="141">
        <v>8.1999999999999993</v>
      </c>
      <c r="J95" s="141">
        <v>0</v>
      </c>
      <c r="K95" s="141">
        <v>8</v>
      </c>
      <c r="L95" s="141">
        <v>0.2</v>
      </c>
      <c r="M95" s="141">
        <v>0.2</v>
      </c>
      <c r="N95" s="142">
        <v>1</v>
      </c>
      <c r="Q95" t="str">
        <f t="shared" si="7"/>
        <v>Greenhouse</v>
      </c>
      <c r="R95">
        <f t="shared" si="8"/>
        <v>0.625</v>
      </c>
      <c r="S95">
        <f t="shared" si="8"/>
        <v>8.1999999999999993</v>
      </c>
      <c r="T95">
        <f t="shared" si="8"/>
        <v>0</v>
      </c>
      <c r="U95">
        <f t="shared" si="8"/>
        <v>8</v>
      </c>
      <c r="V95">
        <f t="shared" si="9"/>
        <v>0.2</v>
      </c>
      <c r="W95">
        <f t="shared" si="9"/>
        <v>0.2</v>
      </c>
      <c r="Z95" s="52">
        <f t="shared" si="6"/>
        <v>0.625</v>
      </c>
      <c r="AA95" s="52" cm="1">
        <f t="array" ref="AA95">INDEX(S95:W95,$Q$2)</f>
        <v>0</v>
      </c>
    </row>
    <row r="96" spans="6:27" ht="18" customHeight="1" x14ac:dyDescent="0.25">
      <c r="F96" s="90" t="s">
        <v>487</v>
      </c>
      <c r="G96" s="117">
        <v>13</v>
      </c>
      <c r="H96" s="149">
        <v>0.40937499999999999</v>
      </c>
      <c r="I96" s="141">
        <v>8.0671819262782414</v>
      </c>
      <c r="J96" s="141">
        <v>0</v>
      </c>
      <c r="K96" s="141">
        <v>6.0344827586206895</v>
      </c>
      <c r="L96" s="141">
        <v>2.0154577883472058</v>
      </c>
      <c r="M96" s="141">
        <v>2.0326991676575505</v>
      </c>
      <c r="N96" s="142">
        <v>1</v>
      </c>
      <c r="Q96" t="str">
        <f t="shared" si="7"/>
        <v>Greenhouse</v>
      </c>
      <c r="R96">
        <f t="shared" si="8"/>
        <v>0.40937499999999999</v>
      </c>
      <c r="S96">
        <f t="shared" si="8"/>
        <v>8.0671819262782414</v>
      </c>
      <c r="T96">
        <f t="shared" si="8"/>
        <v>0</v>
      </c>
      <c r="U96">
        <f t="shared" si="8"/>
        <v>6.0344827586206895</v>
      </c>
      <c r="V96">
        <f t="shared" si="9"/>
        <v>2.0154577883472058</v>
      </c>
      <c r="W96">
        <f t="shared" si="9"/>
        <v>2.0326991676575505</v>
      </c>
      <c r="Z96" s="52">
        <f t="shared" si="6"/>
        <v>0.40937499999999999</v>
      </c>
      <c r="AA96" s="52" cm="1">
        <f t="array" ref="AA96">INDEX(S96:W96,$Q$2)</f>
        <v>0</v>
      </c>
    </row>
    <row r="97" spans="6:27" ht="18" customHeight="1" x14ac:dyDescent="0.25">
      <c r="F97" s="90" t="s">
        <v>487</v>
      </c>
      <c r="G97" s="117">
        <v>14</v>
      </c>
      <c r="H97" s="149">
        <v>0.44687500000000002</v>
      </c>
      <c r="I97" s="141">
        <v>7.7</v>
      </c>
      <c r="J97" s="141">
        <v>0</v>
      </c>
      <c r="K97" s="141">
        <v>4.55</v>
      </c>
      <c r="L97" s="141">
        <v>3.15</v>
      </c>
      <c r="M97" s="141">
        <v>3.15</v>
      </c>
      <c r="N97" s="142">
        <v>1</v>
      </c>
      <c r="Q97" t="str">
        <f t="shared" si="7"/>
        <v>Greenhouse</v>
      </c>
      <c r="R97">
        <f t="shared" si="8"/>
        <v>0.44687500000000002</v>
      </c>
      <c r="S97">
        <f t="shared" si="8"/>
        <v>7.7</v>
      </c>
      <c r="T97">
        <f t="shared" si="8"/>
        <v>0</v>
      </c>
      <c r="U97">
        <f t="shared" si="8"/>
        <v>4.55</v>
      </c>
      <c r="V97">
        <f t="shared" si="9"/>
        <v>3.15</v>
      </c>
      <c r="W97">
        <f t="shared" si="9"/>
        <v>3.15</v>
      </c>
      <c r="Z97" s="52">
        <f t="shared" si="6"/>
        <v>0.44687500000000002</v>
      </c>
      <c r="AA97" s="52" cm="1">
        <f t="array" ref="AA97">INDEX(S97:W97,$Q$2)</f>
        <v>0</v>
      </c>
    </row>
    <row r="98" spans="6:27" ht="18" customHeight="1" x14ac:dyDescent="0.25">
      <c r="F98" s="90" t="s">
        <v>487</v>
      </c>
      <c r="G98" s="117">
        <v>15</v>
      </c>
      <c r="H98" s="149">
        <v>0.52083333333333337</v>
      </c>
      <c r="I98" s="141">
        <v>8.3333333333333339</v>
      </c>
      <c r="J98" s="141">
        <v>0</v>
      </c>
      <c r="K98" s="141">
        <v>6.666666666666667</v>
      </c>
      <c r="L98" s="141">
        <v>1.6666666666666665</v>
      </c>
      <c r="M98" s="141">
        <v>1.6666666666666665</v>
      </c>
      <c r="N98" s="142">
        <v>1</v>
      </c>
      <c r="Q98" t="str">
        <f t="shared" si="7"/>
        <v>Greenhouse</v>
      </c>
      <c r="R98">
        <f t="shared" si="8"/>
        <v>0.52083333333333337</v>
      </c>
      <c r="S98">
        <f t="shared" si="8"/>
        <v>8.3333333333333339</v>
      </c>
      <c r="T98">
        <f t="shared" si="8"/>
        <v>0</v>
      </c>
      <c r="U98">
        <f t="shared" si="8"/>
        <v>6.666666666666667</v>
      </c>
      <c r="V98">
        <f t="shared" si="9"/>
        <v>1.6666666666666665</v>
      </c>
      <c r="W98">
        <f t="shared" si="9"/>
        <v>1.6666666666666665</v>
      </c>
      <c r="Z98" s="52">
        <f t="shared" si="6"/>
        <v>0.52083333333333337</v>
      </c>
      <c r="AA98" s="52" cm="1">
        <f t="array" ref="AA98">INDEX(S98:W98,$Q$2)</f>
        <v>0</v>
      </c>
    </row>
    <row r="99" spans="6:27" ht="18" customHeight="1" x14ac:dyDescent="0.25">
      <c r="F99" s="90" t="s">
        <v>487</v>
      </c>
      <c r="G99" s="117">
        <v>17</v>
      </c>
      <c r="H99" s="149">
        <v>0.51666666666666661</v>
      </c>
      <c r="I99" s="141">
        <v>7.1000000000000005</v>
      </c>
      <c r="J99" s="141">
        <v>1.5</v>
      </c>
      <c r="K99" s="141">
        <v>3.9</v>
      </c>
      <c r="L99" s="141">
        <v>1.2</v>
      </c>
      <c r="M99" s="141">
        <v>1.7</v>
      </c>
      <c r="N99" s="142">
        <v>1</v>
      </c>
      <c r="Q99" t="str">
        <f t="shared" si="7"/>
        <v>Greenhouse</v>
      </c>
      <c r="R99">
        <f t="shared" si="8"/>
        <v>0.51666666666666661</v>
      </c>
      <c r="S99">
        <f t="shared" si="8"/>
        <v>7.1000000000000005</v>
      </c>
      <c r="T99">
        <f t="shared" si="8"/>
        <v>1.5</v>
      </c>
      <c r="U99">
        <f t="shared" si="8"/>
        <v>3.9</v>
      </c>
      <c r="V99">
        <f t="shared" si="9"/>
        <v>1.2</v>
      </c>
      <c r="W99">
        <f t="shared" si="9"/>
        <v>1.7</v>
      </c>
      <c r="Z99" s="52">
        <f t="shared" si="6"/>
        <v>0.51666666666666661</v>
      </c>
      <c r="AA99" s="52" cm="1">
        <f t="array" ref="AA99">INDEX(S99:W99,$Q$2)</f>
        <v>1.5</v>
      </c>
    </row>
    <row r="100" spans="6:27" ht="18" customHeight="1" x14ac:dyDescent="0.25">
      <c r="F100" s="90" t="s">
        <v>487</v>
      </c>
      <c r="G100" s="117">
        <v>18</v>
      </c>
      <c r="H100" s="149">
        <v>0.68437499999999996</v>
      </c>
      <c r="I100" s="141">
        <v>1.9400000000000002</v>
      </c>
      <c r="J100" s="141">
        <v>0.3</v>
      </c>
      <c r="K100" s="141">
        <v>0.45</v>
      </c>
      <c r="L100" s="141">
        <v>0.89</v>
      </c>
      <c r="M100" s="141">
        <v>1.19</v>
      </c>
      <c r="N100" s="142">
        <v>1</v>
      </c>
      <c r="Q100" t="str">
        <f t="shared" si="7"/>
        <v>Greenhouse</v>
      </c>
      <c r="R100">
        <f t="shared" si="8"/>
        <v>0.68437499999999996</v>
      </c>
      <c r="S100">
        <f t="shared" si="8"/>
        <v>1.9400000000000002</v>
      </c>
      <c r="T100">
        <f t="shared" si="8"/>
        <v>0.3</v>
      </c>
      <c r="U100">
        <f t="shared" si="8"/>
        <v>0.45</v>
      </c>
      <c r="V100">
        <f t="shared" si="9"/>
        <v>0.89</v>
      </c>
      <c r="W100">
        <f t="shared" si="9"/>
        <v>1.19</v>
      </c>
      <c r="Z100" s="52">
        <f t="shared" si="6"/>
        <v>0.68437499999999996</v>
      </c>
      <c r="AA100" s="52" cm="1">
        <f t="array" ref="AA100">INDEX(S100:W100,$Q$2)</f>
        <v>0.3</v>
      </c>
    </row>
    <row r="101" spans="6:27" ht="18" customHeight="1" x14ac:dyDescent="0.25">
      <c r="F101" s="90" t="s">
        <v>487</v>
      </c>
      <c r="G101" s="117">
        <v>19</v>
      </c>
      <c r="H101" s="149">
        <v>0.52500000000000002</v>
      </c>
      <c r="I101" s="141">
        <v>14.040000000000001</v>
      </c>
      <c r="J101" s="141">
        <v>0</v>
      </c>
      <c r="K101" s="141">
        <v>11.76</v>
      </c>
      <c r="L101" s="141">
        <v>2.2799999999999998</v>
      </c>
      <c r="M101" s="141">
        <v>2.2799999999999998</v>
      </c>
      <c r="N101" s="142">
        <v>1</v>
      </c>
      <c r="Q101" t="str">
        <f t="shared" si="7"/>
        <v>Greenhouse</v>
      </c>
      <c r="R101">
        <f t="shared" si="8"/>
        <v>0.52500000000000002</v>
      </c>
      <c r="S101">
        <f t="shared" si="8"/>
        <v>14.040000000000001</v>
      </c>
      <c r="T101">
        <f t="shared" si="8"/>
        <v>0</v>
      </c>
      <c r="U101">
        <f t="shared" si="8"/>
        <v>11.76</v>
      </c>
      <c r="V101">
        <f t="shared" si="9"/>
        <v>2.2799999999999998</v>
      </c>
      <c r="W101">
        <f t="shared" si="9"/>
        <v>2.2799999999999998</v>
      </c>
      <c r="Z101" s="52">
        <f t="shared" si="6"/>
        <v>0.52500000000000002</v>
      </c>
      <c r="AA101" s="52" cm="1">
        <f t="array" ref="AA101">INDEX(S101:W101,$Q$2)</f>
        <v>0</v>
      </c>
    </row>
    <row r="102" spans="6:27" ht="18" customHeight="1" x14ac:dyDescent="0.25">
      <c r="F102" s="90" t="s">
        <v>487</v>
      </c>
      <c r="G102" s="117">
        <v>20</v>
      </c>
      <c r="H102" s="149">
        <v>0.52708333333333335</v>
      </c>
      <c r="I102" s="141">
        <v>9.5813148788927336</v>
      </c>
      <c r="J102" s="141">
        <v>0.17647058823529413</v>
      </c>
      <c r="K102" s="141">
        <v>4.1764705882352944</v>
      </c>
      <c r="L102" s="141">
        <v>5.1107266435986158</v>
      </c>
      <c r="M102" s="141">
        <v>5.2283737024221448</v>
      </c>
      <c r="N102" s="142">
        <v>1</v>
      </c>
      <c r="Q102" t="str">
        <f t="shared" si="7"/>
        <v>Greenhouse</v>
      </c>
      <c r="R102">
        <f t="shared" si="8"/>
        <v>0.52708333333333335</v>
      </c>
      <c r="S102">
        <f t="shared" si="8"/>
        <v>9.5813148788927336</v>
      </c>
      <c r="T102">
        <f t="shared" si="8"/>
        <v>0.17647058823529413</v>
      </c>
      <c r="U102">
        <f t="shared" si="8"/>
        <v>4.1764705882352944</v>
      </c>
      <c r="V102">
        <f t="shared" si="9"/>
        <v>5.1107266435986158</v>
      </c>
      <c r="W102">
        <f t="shared" si="9"/>
        <v>5.2283737024221448</v>
      </c>
      <c r="Z102" s="52">
        <f t="shared" si="6"/>
        <v>0.52708333333333335</v>
      </c>
      <c r="AA102" s="52" cm="1">
        <f t="array" ref="AA102">INDEX(S102:W102,$Q$2)</f>
        <v>0.17647058823529413</v>
      </c>
    </row>
    <row r="103" spans="6:27" ht="18" customHeight="1" x14ac:dyDescent="0.25">
      <c r="F103" s="90" t="s">
        <v>487</v>
      </c>
      <c r="G103" s="117">
        <v>21</v>
      </c>
      <c r="H103" s="149">
        <v>0.63749999999999996</v>
      </c>
      <c r="I103" s="141">
        <v>9.25</v>
      </c>
      <c r="J103" s="141">
        <v>0</v>
      </c>
      <c r="K103" s="141">
        <v>8.5</v>
      </c>
      <c r="L103" s="141">
        <v>0.75</v>
      </c>
      <c r="M103" s="141">
        <v>0.75</v>
      </c>
      <c r="N103" s="142">
        <v>1</v>
      </c>
      <c r="Q103" t="str">
        <f t="shared" si="7"/>
        <v>Greenhouse</v>
      </c>
      <c r="R103">
        <f t="shared" si="8"/>
        <v>0.63749999999999996</v>
      </c>
      <c r="S103">
        <f t="shared" si="8"/>
        <v>9.25</v>
      </c>
      <c r="T103">
        <f t="shared" si="8"/>
        <v>0</v>
      </c>
      <c r="U103">
        <f t="shared" si="8"/>
        <v>8.5</v>
      </c>
      <c r="V103">
        <f t="shared" si="9"/>
        <v>0.75</v>
      </c>
      <c r="W103">
        <f t="shared" si="9"/>
        <v>0.75</v>
      </c>
      <c r="Z103" s="52">
        <f t="shared" si="6"/>
        <v>0.63749999999999996</v>
      </c>
      <c r="AA103" s="52" cm="1">
        <f t="array" ref="AA103">INDEX(S103:W103,$Q$2)</f>
        <v>0</v>
      </c>
    </row>
    <row r="104" spans="6:27" ht="18" customHeight="1" x14ac:dyDescent="0.25">
      <c r="F104" s="90" t="s">
        <v>487</v>
      </c>
      <c r="G104" s="117">
        <v>22</v>
      </c>
      <c r="H104" s="149">
        <v>0.57499999999999996</v>
      </c>
      <c r="I104" s="141">
        <v>9.5</v>
      </c>
      <c r="J104" s="141">
        <v>1</v>
      </c>
      <c r="K104" s="141">
        <v>3.5</v>
      </c>
      <c r="L104" s="141">
        <v>3</v>
      </c>
      <c r="M104" s="141">
        <v>5</v>
      </c>
      <c r="N104" s="142">
        <v>1</v>
      </c>
      <c r="Q104" t="str">
        <f t="shared" si="7"/>
        <v>Greenhouse</v>
      </c>
      <c r="R104">
        <f t="shared" si="8"/>
        <v>0.57499999999999996</v>
      </c>
      <c r="S104">
        <f t="shared" si="8"/>
        <v>9.5</v>
      </c>
      <c r="T104">
        <f t="shared" si="8"/>
        <v>1</v>
      </c>
      <c r="U104">
        <f t="shared" si="8"/>
        <v>3.5</v>
      </c>
      <c r="V104">
        <f t="shared" si="9"/>
        <v>3</v>
      </c>
      <c r="W104">
        <f t="shared" si="9"/>
        <v>5</v>
      </c>
      <c r="Z104" s="52">
        <f t="shared" si="6"/>
        <v>0.57499999999999996</v>
      </c>
      <c r="AA104" s="52" cm="1">
        <f t="array" ref="AA104">INDEX(S104:W104,$Q$2)</f>
        <v>1</v>
      </c>
    </row>
    <row r="105" spans="6:27" ht="18" customHeight="1" x14ac:dyDescent="0.25">
      <c r="F105" s="90" t="s">
        <v>487</v>
      </c>
      <c r="G105" s="117">
        <v>23</v>
      </c>
      <c r="H105" s="149">
        <v>0.57499999999999996</v>
      </c>
      <c r="I105" s="141">
        <v>3.0375000000000001</v>
      </c>
      <c r="J105" s="141">
        <v>3.7500000000000006E-2</v>
      </c>
      <c r="K105" s="141">
        <v>2</v>
      </c>
      <c r="L105" s="141">
        <v>0.66666666666666663</v>
      </c>
      <c r="M105" s="141">
        <v>1</v>
      </c>
      <c r="N105" s="142">
        <v>1</v>
      </c>
      <c r="Q105" t="str">
        <f t="shared" si="7"/>
        <v>Greenhouse</v>
      </c>
      <c r="R105">
        <f t="shared" si="8"/>
        <v>0.57499999999999996</v>
      </c>
      <c r="S105">
        <f t="shared" si="8"/>
        <v>3.0375000000000001</v>
      </c>
      <c r="T105">
        <f t="shared" si="8"/>
        <v>3.7500000000000006E-2</v>
      </c>
      <c r="U105">
        <f t="shared" si="8"/>
        <v>2</v>
      </c>
      <c r="V105">
        <f t="shared" si="9"/>
        <v>0.66666666666666663</v>
      </c>
      <c r="W105">
        <f t="shared" si="9"/>
        <v>1</v>
      </c>
      <c r="Z105" s="52">
        <f t="shared" si="6"/>
        <v>0.57499999999999996</v>
      </c>
      <c r="AA105" s="52" cm="1">
        <f t="array" ref="AA105">INDEX(S105:W105,$Q$2)</f>
        <v>3.7500000000000006E-2</v>
      </c>
    </row>
    <row r="106" spans="6:27" ht="18" customHeight="1" x14ac:dyDescent="0.25">
      <c r="F106" s="90" t="s">
        <v>487</v>
      </c>
      <c r="G106" s="117">
        <v>24</v>
      </c>
      <c r="H106" s="149">
        <v>0.45416666666666661</v>
      </c>
      <c r="I106" s="141">
        <v>2.9411764705882355</v>
      </c>
      <c r="J106" s="141">
        <v>0</v>
      </c>
      <c r="K106" s="141">
        <v>1.7647058823529411</v>
      </c>
      <c r="L106" s="141">
        <v>1.1764705882352942</v>
      </c>
      <c r="M106" s="141">
        <v>1.1764705882352942</v>
      </c>
      <c r="N106" s="142">
        <v>1</v>
      </c>
      <c r="Q106" t="str">
        <f t="shared" si="7"/>
        <v>Greenhouse</v>
      </c>
      <c r="R106">
        <f t="shared" si="8"/>
        <v>0.45416666666666661</v>
      </c>
      <c r="S106">
        <f t="shared" si="8"/>
        <v>2.9411764705882355</v>
      </c>
      <c r="T106">
        <f t="shared" si="8"/>
        <v>0</v>
      </c>
      <c r="U106">
        <f t="shared" si="8"/>
        <v>1.7647058823529411</v>
      </c>
      <c r="V106">
        <f t="shared" si="9"/>
        <v>1.1764705882352942</v>
      </c>
      <c r="W106">
        <f t="shared" si="9"/>
        <v>1.1764705882352942</v>
      </c>
      <c r="Z106" s="52">
        <f t="shared" si="6"/>
        <v>0.45416666666666661</v>
      </c>
      <c r="AA106" s="52" cm="1">
        <f t="array" ref="AA106">INDEX(S106:W106,$Q$2)</f>
        <v>0</v>
      </c>
    </row>
    <row r="107" spans="6:27" ht="18" customHeight="1" x14ac:dyDescent="0.25">
      <c r="F107" s="119" t="s">
        <v>87</v>
      </c>
      <c r="G107" s="114">
        <v>2</v>
      </c>
      <c r="H107" s="150">
        <v>0.61904761904761907</v>
      </c>
      <c r="I107" s="138">
        <v>2</v>
      </c>
      <c r="J107" s="138">
        <v>0</v>
      </c>
      <c r="K107" s="138">
        <v>2</v>
      </c>
      <c r="L107" s="138">
        <v>0</v>
      </c>
      <c r="M107" s="138">
        <v>0</v>
      </c>
      <c r="N107" s="140">
        <v>1</v>
      </c>
      <c r="Q107" t="str">
        <f t="shared" si="7"/>
        <v>Orchards</v>
      </c>
      <c r="R107">
        <f t="shared" si="8"/>
        <v>0.61904761904761907</v>
      </c>
      <c r="S107">
        <f t="shared" si="8"/>
        <v>2</v>
      </c>
      <c r="T107">
        <f t="shared" si="8"/>
        <v>0</v>
      </c>
      <c r="U107">
        <f t="shared" si="8"/>
        <v>2</v>
      </c>
      <c r="V107">
        <f t="shared" si="9"/>
        <v>0</v>
      </c>
      <c r="W107">
        <f t="shared" si="9"/>
        <v>0</v>
      </c>
      <c r="Z107" s="52">
        <f t="shared" si="6"/>
        <v>0.61904761904761907</v>
      </c>
      <c r="AA107" s="52" cm="1">
        <f t="array" ref="AA107">INDEX(S107:W107,$Q$2)</f>
        <v>0</v>
      </c>
    </row>
    <row r="108" spans="6:27" ht="18" customHeight="1" x14ac:dyDescent="0.25">
      <c r="F108" s="90" t="s">
        <v>87</v>
      </c>
      <c r="G108" s="117">
        <v>4</v>
      </c>
      <c r="H108" s="149">
        <v>0.90476190476190477</v>
      </c>
      <c r="I108" s="141">
        <v>0.72900000000000009</v>
      </c>
      <c r="J108" s="141">
        <v>9.0000000000000011E-3</v>
      </c>
      <c r="K108" s="141">
        <v>0.27</v>
      </c>
      <c r="L108" s="141">
        <v>0</v>
      </c>
      <c r="M108" s="141">
        <v>0.45</v>
      </c>
      <c r="N108" s="142">
        <v>1</v>
      </c>
      <c r="Q108" t="str">
        <f t="shared" si="7"/>
        <v>Orchards</v>
      </c>
      <c r="R108">
        <f t="shared" si="8"/>
        <v>0.90476190476190477</v>
      </c>
      <c r="S108">
        <f t="shared" si="8"/>
        <v>0.72900000000000009</v>
      </c>
      <c r="T108">
        <f t="shared" si="8"/>
        <v>9.0000000000000011E-3</v>
      </c>
      <c r="U108">
        <f t="shared" si="8"/>
        <v>0.27</v>
      </c>
      <c r="V108">
        <f t="shared" si="9"/>
        <v>0</v>
      </c>
      <c r="W108">
        <f t="shared" si="9"/>
        <v>0.45</v>
      </c>
      <c r="Z108" s="52">
        <f t="shared" si="6"/>
        <v>0.90476190476190477</v>
      </c>
      <c r="AA108" s="52" cm="1">
        <f t="array" ref="AA108">INDEX(S108:W108,$Q$2)</f>
        <v>9.0000000000000011E-3</v>
      </c>
    </row>
    <row r="109" spans="6:27" ht="18" customHeight="1" x14ac:dyDescent="0.25">
      <c r="F109" s="90" t="s">
        <v>87</v>
      </c>
      <c r="G109" s="117">
        <v>5</v>
      </c>
      <c r="H109" s="149">
        <v>0.34523809523809523</v>
      </c>
      <c r="I109" s="141">
        <v>0</v>
      </c>
      <c r="J109" s="141">
        <v>0</v>
      </c>
      <c r="K109" s="141">
        <v>0</v>
      </c>
      <c r="L109" s="141">
        <v>0</v>
      </c>
      <c r="M109" s="141">
        <v>0</v>
      </c>
      <c r="N109" s="142">
        <v>1</v>
      </c>
      <c r="Q109" t="str">
        <f t="shared" si="7"/>
        <v>Orchards</v>
      </c>
      <c r="R109">
        <f t="shared" si="8"/>
        <v>0.34523809523809523</v>
      </c>
      <c r="S109">
        <f t="shared" si="8"/>
        <v>0</v>
      </c>
      <c r="T109">
        <f t="shared" si="8"/>
        <v>0</v>
      </c>
      <c r="U109">
        <f t="shared" si="8"/>
        <v>0</v>
      </c>
      <c r="V109">
        <f t="shared" si="9"/>
        <v>0</v>
      </c>
      <c r="W109">
        <f t="shared" si="9"/>
        <v>0</v>
      </c>
      <c r="Z109" s="52">
        <f t="shared" si="6"/>
        <v>0.34523809523809523</v>
      </c>
      <c r="AA109" s="52" cm="1">
        <f t="array" ref="AA109">INDEX(S109:W109,$Q$2)</f>
        <v>0</v>
      </c>
    </row>
    <row r="110" spans="6:27" ht="18" customHeight="1" x14ac:dyDescent="0.25">
      <c r="F110" s="90" t="s">
        <v>87</v>
      </c>
      <c r="G110" s="117">
        <v>6</v>
      </c>
      <c r="H110" s="149">
        <v>0.90476190476190477</v>
      </c>
      <c r="I110" s="141">
        <v>0.70000000000000007</v>
      </c>
      <c r="J110" s="141">
        <v>0</v>
      </c>
      <c r="K110" s="141">
        <v>0</v>
      </c>
      <c r="L110" s="141">
        <v>0</v>
      </c>
      <c r="M110" s="141">
        <v>0.70000000000000007</v>
      </c>
      <c r="N110" s="142">
        <v>1</v>
      </c>
      <c r="Q110" t="str">
        <f t="shared" si="7"/>
        <v>Orchards</v>
      </c>
      <c r="R110">
        <f t="shared" si="8"/>
        <v>0.90476190476190477</v>
      </c>
      <c r="S110">
        <f t="shared" si="8"/>
        <v>0.70000000000000007</v>
      </c>
      <c r="T110">
        <f t="shared" si="8"/>
        <v>0</v>
      </c>
      <c r="U110">
        <f t="shared" si="8"/>
        <v>0</v>
      </c>
      <c r="V110">
        <f t="shared" si="9"/>
        <v>0</v>
      </c>
      <c r="W110">
        <f t="shared" si="9"/>
        <v>0.70000000000000007</v>
      </c>
      <c r="Z110" s="52">
        <f t="shared" si="6"/>
        <v>0.90476190476190477</v>
      </c>
      <c r="AA110" s="52" cm="1">
        <f t="array" ref="AA110">INDEX(S110:W110,$Q$2)</f>
        <v>0</v>
      </c>
    </row>
    <row r="111" spans="6:27" ht="18" customHeight="1" x14ac:dyDescent="0.25">
      <c r="F111" s="90" t="s">
        <v>87</v>
      </c>
      <c r="G111" s="117">
        <v>7</v>
      </c>
      <c r="H111" s="149">
        <v>0.7857142857142857</v>
      </c>
      <c r="I111" s="141">
        <v>1</v>
      </c>
      <c r="J111" s="141">
        <v>0</v>
      </c>
      <c r="K111" s="141">
        <v>1</v>
      </c>
      <c r="L111" s="141">
        <v>0</v>
      </c>
      <c r="M111" s="141">
        <v>0</v>
      </c>
      <c r="N111" s="142">
        <v>1</v>
      </c>
      <c r="Q111" t="str">
        <f t="shared" si="7"/>
        <v>Orchards</v>
      </c>
      <c r="R111">
        <f t="shared" si="8"/>
        <v>0.7857142857142857</v>
      </c>
      <c r="S111">
        <f t="shared" si="8"/>
        <v>1</v>
      </c>
      <c r="T111">
        <f t="shared" si="8"/>
        <v>0</v>
      </c>
      <c r="U111">
        <f t="shared" si="8"/>
        <v>1</v>
      </c>
      <c r="V111">
        <f t="shared" si="9"/>
        <v>0</v>
      </c>
      <c r="W111">
        <f t="shared" si="9"/>
        <v>0</v>
      </c>
      <c r="Z111" s="52">
        <f t="shared" si="6"/>
        <v>0.7857142857142857</v>
      </c>
      <c r="AA111" s="52" cm="1">
        <f t="array" ref="AA111">INDEX(S111:W111,$Q$2)</f>
        <v>0</v>
      </c>
    </row>
    <row r="112" spans="6:27" ht="18" customHeight="1" x14ac:dyDescent="0.25">
      <c r="F112" s="90" t="s">
        <v>87</v>
      </c>
      <c r="G112" s="117">
        <v>8</v>
      </c>
      <c r="H112" s="149">
        <v>0.6785714285714286</v>
      </c>
      <c r="I112" s="141">
        <v>0</v>
      </c>
      <c r="J112" s="141">
        <v>0</v>
      </c>
      <c r="K112" s="141">
        <v>0</v>
      </c>
      <c r="L112" s="141">
        <v>0</v>
      </c>
      <c r="M112" s="141">
        <v>0</v>
      </c>
      <c r="N112" s="142">
        <v>1</v>
      </c>
      <c r="Q112" t="str">
        <f t="shared" si="7"/>
        <v>Orchards</v>
      </c>
      <c r="R112">
        <f t="shared" si="8"/>
        <v>0.6785714285714286</v>
      </c>
      <c r="S112">
        <f t="shared" si="8"/>
        <v>0</v>
      </c>
      <c r="T112">
        <f t="shared" si="8"/>
        <v>0</v>
      </c>
      <c r="U112">
        <f t="shared" si="8"/>
        <v>0</v>
      </c>
      <c r="V112">
        <f t="shared" si="9"/>
        <v>0</v>
      </c>
      <c r="W112">
        <f t="shared" si="9"/>
        <v>0</v>
      </c>
      <c r="Z112" s="52">
        <f t="shared" si="6"/>
        <v>0.6785714285714286</v>
      </c>
      <c r="AA112" s="52" cm="1">
        <f t="array" ref="AA112">INDEX(S112:W112,$Q$2)</f>
        <v>0</v>
      </c>
    </row>
    <row r="113" spans="6:27" ht="18" customHeight="1" x14ac:dyDescent="0.25">
      <c r="F113" s="90" t="s">
        <v>87</v>
      </c>
      <c r="G113" s="117">
        <v>9</v>
      </c>
      <c r="H113" s="149">
        <v>0.9464285714285714</v>
      </c>
      <c r="I113" s="141">
        <v>1.3333333333333333</v>
      </c>
      <c r="J113" s="141">
        <v>0</v>
      </c>
      <c r="K113" s="141">
        <v>0</v>
      </c>
      <c r="L113" s="141">
        <v>1.3333333333333333</v>
      </c>
      <c r="M113" s="141">
        <v>1.3333333333333333</v>
      </c>
      <c r="N113" s="142">
        <v>1</v>
      </c>
      <c r="Q113" t="str">
        <f t="shared" si="7"/>
        <v>Orchards</v>
      </c>
      <c r="R113">
        <f t="shared" si="8"/>
        <v>0.9464285714285714</v>
      </c>
      <c r="S113">
        <f t="shared" si="8"/>
        <v>1.3333333333333333</v>
      </c>
      <c r="T113">
        <f t="shared" si="8"/>
        <v>0</v>
      </c>
      <c r="U113">
        <f t="shared" si="8"/>
        <v>0</v>
      </c>
      <c r="V113">
        <f t="shared" si="9"/>
        <v>1.3333333333333333</v>
      </c>
      <c r="W113">
        <f t="shared" si="9"/>
        <v>1.3333333333333333</v>
      </c>
      <c r="Z113" s="52">
        <f t="shared" si="6"/>
        <v>0.9464285714285714</v>
      </c>
      <c r="AA113" s="52" cm="1">
        <f t="array" ref="AA113">INDEX(S113:W113,$Q$2)</f>
        <v>0</v>
      </c>
    </row>
    <row r="114" spans="6:27" ht="18" customHeight="1" x14ac:dyDescent="0.25">
      <c r="F114" s="90" t="s">
        <v>87</v>
      </c>
      <c r="G114" s="117">
        <v>10</v>
      </c>
      <c r="H114" s="149">
        <v>0.7142857142857143</v>
      </c>
      <c r="I114" s="141">
        <v>3</v>
      </c>
      <c r="J114" s="141">
        <v>0</v>
      </c>
      <c r="K114" s="141">
        <v>2</v>
      </c>
      <c r="L114" s="141">
        <v>1</v>
      </c>
      <c r="M114" s="141">
        <v>1</v>
      </c>
      <c r="N114" s="142">
        <v>1</v>
      </c>
      <c r="Q114" t="str">
        <f t="shared" si="7"/>
        <v>Orchards</v>
      </c>
      <c r="R114">
        <f t="shared" si="8"/>
        <v>0.7142857142857143</v>
      </c>
      <c r="S114">
        <f t="shared" si="8"/>
        <v>3</v>
      </c>
      <c r="T114">
        <f t="shared" si="8"/>
        <v>0</v>
      </c>
      <c r="U114">
        <f t="shared" si="8"/>
        <v>2</v>
      </c>
      <c r="V114">
        <f t="shared" si="9"/>
        <v>1</v>
      </c>
      <c r="W114">
        <f t="shared" si="9"/>
        <v>1</v>
      </c>
      <c r="Z114" s="52">
        <f t="shared" si="6"/>
        <v>0.7142857142857143</v>
      </c>
      <c r="AA114" s="52" cm="1">
        <f t="array" ref="AA114">INDEX(S114:W114,$Q$2)</f>
        <v>0</v>
      </c>
    </row>
    <row r="115" spans="6:27" ht="18" customHeight="1" x14ac:dyDescent="0.25">
      <c r="F115" s="90" t="s">
        <v>87</v>
      </c>
      <c r="G115" s="117">
        <v>11</v>
      </c>
      <c r="H115" s="149">
        <v>0.70238095238095233</v>
      </c>
      <c r="I115" s="141">
        <v>6</v>
      </c>
      <c r="J115" s="141">
        <v>0</v>
      </c>
      <c r="K115" s="141">
        <v>4</v>
      </c>
      <c r="L115" s="141">
        <v>2</v>
      </c>
      <c r="M115" s="141">
        <v>2</v>
      </c>
      <c r="N115" s="142">
        <v>1</v>
      </c>
      <c r="Q115" t="str">
        <f t="shared" si="7"/>
        <v>Orchards</v>
      </c>
      <c r="R115">
        <f t="shared" si="8"/>
        <v>0.70238095238095233</v>
      </c>
      <c r="S115">
        <f t="shared" si="8"/>
        <v>6</v>
      </c>
      <c r="T115">
        <f t="shared" si="8"/>
        <v>0</v>
      </c>
      <c r="U115">
        <f t="shared" si="8"/>
        <v>4</v>
      </c>
      <c r="V115">
        <f t="shared" si="9"/>
        <v>2</v>
      </c>
      <c r="W115">
        <f t="shared" si="9"/>
        <v>2</v>
      </c>
      <c r="Z115" s="52">
        <f t="shared" si="6"/>
        <v>0.70238095238095233</v>
      </c>
      <c r="AA115" s="52" cm="1">
        <f t="array" ref="AA115">INDEX(S115:W115,$Q$2)</f>
        <v>0</v>
      </c>
    </row>
    <row r="116" spans="6:27" ht="18" customHeight="1" x14ac:dyDescent="0.25">
      <c r="F116" s="90" t="s">
        <v>87</v>
      </c>
      <c r="G116" s="117">
        <v>12</v>
      </c>
      <c r="H116" s="149">
        <v>0.6785714285714286</v>
      </c>
      <c r="I116" s="141">
        <v>4</v>
      </c>
      <c r="J116" s="141">
        <v>0</v>
      </c>
      <c r="K116" s="141">
        <v>2</v>
      </c>
      <c r="L116" s="141">
        <v>2</v>
      </c>
      <c r="M116" s="141">
        <v>2</v>
      </c>
      <c r="N116" s="142">
        <v>1</v>
      </c>
      <c r="Q116" t="str">
        <f t="shared" si="7"/>
        <v>Orchards</v>
      </c>
      <c r="R116">
        <f t="shared" si="8"/>
        <v>0.6785714285714286</v>
      </c>
      <c r="S116">
        <f t="shared" si="8"/>
        <v>4</v>
      </c>
      <c r="T116">
        <f t="shared" si="8"/>
        <v>0</v>
      </c>
      <c r="U116">
        <f t="shared" si="8"/>
        <v>2</v>
      </c>
      <c r="V116">
        <f t="shared" si="9"/>
        <v>2</v>
      </c>
      <c r="W116">
        <f t="shared" si="9"/>
        <v>2</v>
      </c>
      <c r="Z116" s="52">
        <f t="shared" si="6"/>
        <v>0.6785714285714286</v>
      </c>
      <c r="AA116" s="52" cm="1">
        <f t="array" ref="AA116">INDEX(S116:W116,$Q$2)</f>
        <v>0</v>
      </c>
    </row>
    <row r="117" spans="6:27" ht="18" customHeight="1" x14ac:dyDescent="0.25">
      <c r="F117" s="90" t="s">
        <v>87</v>
      </c>
      <c r="G117" s="117">
        <v>13</v>
      </c>
      <c r="H117" s="149">
        <v>0.59523809523809523</v>
      </c>
      <c r="I117" s="141">
        <v>4</v>
      </c>
      <c r="J117" s="141">
        <v>0</v>
      </c>
      <c r="K117" s="141">
        <v>2</v>
      </c>
      <c r="L117" s="141">
        <v>2</v>
      </c>
      <c r="M117" s="141">
        <v>2</v>
      </c>
      <c r="N117" s="142">
        <v>1</v>
      </c>
      <c r="Q117" t="str">
        <f t="shared" si="7"/>
        <v>Orchards</v>
      </c>
      <c r="R117">
        <f t="shared" si="8"/>
        <v>0.59523809523809523</v>
      </c>
      <c r="S117">
        <f t="shared" si="8"/>
        <v>4</v>
      </c>
      <c r="T117">
        <f t="shared" si="8"/>
        <v>0</v>
      </c>
      <c r="U117">
        <f t="shared" si="8"/>
        <v>2</v>
      </c>
      <c r="V117">
        <f t="shared" si="9"/>
        <v>2</v>
      </c>
      <c r="W117">
        <f t="shared" si="9"/>
        <v>2</v>
      </c>
      <c r="Z117" s="52">
        <f t="shared" si="6"/>
        <v>0.59523809523809523</v>
      </c>
      <c r="AA117" s="52" cm="1">
        <f t="array" ref="AA117">INDEX(S117:W117,$Q$2)</f>
        <v>0</v>
      </c>
    </row>
    <row r="118" spans="6:27" ht="18" customHeight="1" x14ac:dyDescent="0.25">
      <c r="F118" s="90" t="s">
        <v>87</v>
      </c>
      <c r="G118" s="117">
        <v>14</v>
      </c>
      <c r="H118" s="149">
        <v>0.70238095238095233</v>
      </c>
      <c r="I118" s="141">
        <v>0</v>
      </c>
      <c r="J118" s="141">
        <v>0</v>
      </c>
      <c r="K118" s="141">
        <v>0</v>
      </c>
      <c r="L118" s="141">
        <v>0</v>
      </c>
      <c r="M118" s="141">
        <v>0</v>
      </c>
      <c r="N118" s="142">
        <v>1</v>
      </c>
      <c r="Q118" t="str">
        <f t="shared" si="7"/>
        <v>Orchards</v>
      </c>
      <c r="R118">
        <f t="shared" si="8"/>
        <v>0.70238095238095233</v>
      </c>
      <c r="S118">
        <f t="shared" si="8"/>
        <v>0</v>
      </c>
      <c r="T118">
        <f t="shared" si="8"/>
        <v>0</v>
      </c>
      <c r="U118">
        <f t="shared" si="8"/>
        <v>0</v>
      </c>
      <c r="V118">
        <f t="shared" si="9"/>
        <v>0</v>
      </c>
      <c r="W118">
        <f t="shared" si="9"/>
        <v>0</v>
      </c>
      <c r="Z118" s="52">
        <f t="shared" si="6"/>
        <v>0.70238095238095233</v>
      </c>
      <c r="AA118" s="52" cm="1">
        <f t="array" ref="AA118">INDEX(S118:W118,$Q$2)</f>
        <v>0</v>
      </c>
    </row>
    <row r="119" spans="6:27" ht="18" customHeight="1" x14ac:dyDescent="0.25">
      <c r="F119" s="90" t="s">
        <v>87</v>
      </c>
      <c r="G119" s="117">
        <v>15</v>
      </c>
      <c r="H119" s="149">
        <v>0.94047619047619047</v>
      </c>
      <c r="I119" s="141">
        <v>6</v>
      </c>
      <c r="J119" s="141">
        <v>0</v>
      </c>
      <c r="K119" s="141">
        <v>4</v>
      </c>
      <c r="L119" s="141">
        <v>2</v>
      </c>
      <c r="M119" s="141">
        <v>2</v>
      </c>
      <c r="N119" s="142">
        <v>1</v>
      </c>
      <c r="Q119" t="str">
        <f t="shared" si="7"/>
        <v>Orchards</v>
      </c>
      <c r="R119">
        <f t="shared" si="8"/>
        <v>0.94047619047619047</v>
      </c>
      <c r="S119">
        <f t="shared" si="8"/>
        <v>6</v>
      </c>
      <c r="T119">
        <f t="shared" si="8"/>
        <v>0</v>
      </c>
      <c r="U119">
        <f t="shared" si="8"/>
        <v>4</v>
      </c>
      <c r="V119">
        <f t="shared" si="9"/>
        <v>2</v>
      </c>
      <c r="W119">
        <f t="shared" si="9"/>
        <v>2</v>
      </c>
      <c r="Z119" s="52">
        <f t="shared" si="6"/>
        <v>0.94047619047619047</v>
      </c>
      <c r="AA119" s="52" cm="1">
        <f t="array" ref="AA119">INDEX(S119:W119,$Q$2)</f>
        <v>0</v>
      </c>
    </row>
    <row r="120" spans="6:27" ht="18" customHeight="1" x14ac:dyDescent="0.25">
      <c r="F120" s="90" t="s">
        <v>87</v>
      </c>
      <c r="G120" s="117">
        <v>16</v>
      </c>
      <c r="H120" s="149">
        <v>0.49206349206349198</v>
      </c>
      <c r="I120" s="141">
        <v>9.7833333333333332</v>
      </c>
      <c r="J120" s="141">
        <v>8.3333333333333329E-2</v>
      </c>
      <c r="K120" s="141">
        <v>5.666666666666667</v>
      </c>
      <c r="L120" s="141">
        <v>3.333333333333333</v>
      </c>
      <c r="M120" s="141">
        <v>4.0333333333333332</v>
      </c>
      <c r="N120" s="142">
        <v>1</v>
      </c>
      <c r="Q120" t="str">
        <f t="shared" si="7"/>
        <v>Orchards</v>
      </c>
      <c r="R120">
        <f t="shared" si="8"/>
        <v>0.49206349206349198</v>
      </c>
      <c r="S120">
        <f t="shared" si="8"/>
        <v>9.7833333333333332</v>
      </c>
      <c r="T120">
        <f t="shared" si="8"/>
        <v>8.3333333333333329E-2</v>
      </c>
      <c r="U120">
        <f t="shared" si="8"/>
        <v>5.666666666666667</v>
      </c>
      <c r="V120">
        <f t="shared" si="9"/>
        <v>3.333333333333333</v>
      </c>
      <c r="W120">
        <f t="shared" si="9"/>
        <v>4.0333333333333332</v>
      </c>
      <c r="Z120" s="52">
        <f t="shared" si="6"/>
        <v>0.49206349206349198</v>
      </c>
      <c r="AA120" s="52" cm="1">
        <f t="array" ref="AA120">INDEX(S120:W120,$Q$2)</f>
        <v>8.3333333333333329E-2</v>
      </c>
    </row>
    <row r="121" spans="6:27" ht="18" customHeight="1" x14ac:dyDescent="0.25">
      <c r="F121" s="90" t="s">
        <v>87</v>
      </c>
      <c r="G121" s="117">
        <v>17</v>
      </c>
      <c r="H121" s="149">
        <v>0.80952380952380953</v>
      </c>
      <c r="I121" s="141">
        <v>10.8</v>
      </c>
      <c r="J121" s="141">
        <v>0</v>
      </c>
      <c r="K121" s="141">
        <v>9</v>
      </c>
      <c r="L121" s="141">
        <v>1.8</v>
      </c>
      <c r="M121" s="141">
        <v>1.8</v>
      </c>
      <c r="N121" s="142">
        <v>1</v>
      </c>
      <c r="Q121" t="str">
        <f t="shared" si="7"/>
        <v>Orchards</v>
      </c>
      <c r="R121">
        <f t="shared" si="8"/>
        <v>0.80952380952380953</v>
      </c>
      <c r="S121">
        <f t="shared" si="8"/>
        <v>10.8</v>
      </c>
      <c r="T121">
        <f t="shared" si="8"/>
        <v>0</v>
      </c>
      <c r="U121">
        <f t="shared" si="8"/>
        <v>9</v>
      </c>
      <c r="V121">
        <f t="shared" si="9"/>
        <v>1.8</v>
      </c>
      <c r="W121">
        <f t="shared" si="9"/>
        <v>1.8</v>
      </c>
      <c r="Z121" s="52">
        <f t="shared" si="6"/>
        <v>0.80952380952380953</v>
      </c>
      <c r="AA121" s="52" cm="1">
        <f t="array" ref="AA121">INDEX(S121:W121,$Q$2)</f>
        <v>0</v>
      </c>
    </row>
    <row r="122" spans="6:27" ht="18" customHeight="1" x14ac:dyDescent="0.25">
      <c r="F122" s="119" t="s">
        <v>405</v>
      </c>
      <c r="G122" s="114">
        <v>3</v>
      </c>
      <c r="H122" s="150">
        <v>0.38750000000000001</v>
      </c>
      <c r="I122" s="138">
        <v>0</v>
      </c>
      <c r="J122" s="138">
        <v>0</v>
      </c>
      <c r="K122" s="138">
        <v>0</v>
      </c>
      <c r="L122" s="138">
        <v>0</v>
      </c>
      <c r="M122" s="138">
        <v>0</v>
      </c>
      <c r="N122" s="140">
        <v>1</v>
      </c>
      <c r="Q122" t="str">
        <f t="shared" si="7"/>
        <v>Vegetables</v>
      </c>
      <c r="R122">
        <f t="shared" si="8"/>
        <v>0.38750000000000001</v>
      </c>
      <c r="S122">
        <f t="shared" si="8"/>
        <v>0</v>
      </c>
      <c r="T122">
        <f t="shared" si="8"/>
        <v>0</v>
      </c>
      <c r="U122">
        <f t="shared" si="8"/>
        <v>0</v>
      </c>
      <c r="V122">
        <f t="shared" si="9"/>
        <v>0</v>
      </c>
      <c r="W122">
        <f t="shared" si="9"/>
        <v>0</v>
      </c>
      <c r="Z122" s="52">
        <f t="shared" si="6"/>
        <v>0.38750000000000001</v>
      </c>
      <c r="AA122" s="52" cm="1">
        <f t="array" ref="AA122">INDEX(S122:W122,$Q$2)</f>
        <v>0</v>
      </c>
    </row>
    <row r="123" spans="6:27" ht="18" customHeight="1" x14ac:dyDescent="0.25">
      <c r="F123" s="90" t="s">
        <v>405</v>
      </c>
      <c r="G123" s="117">
        <v>4</v>
      </c>
      <c r="H123" s="149">
        <v>0.47499999999999998</v>
      </c>
      <c r="I123" s="141">
        <v>7.0625</v>
      </c>
      <c r="J123" s="141">
        <v>0.5</v>
      </c>
      <c r="K123" s="141">
        <v>5</v>
      </c>
      <c r="L123" s="141">
        <v>1.5625</v>
      </c>
      <c r="M123" s="141">
        <v>1.5625</v>
      </c>
      <c r="N123" s="142">
        <v>1</v>
      </c>
      <c r="Q123" t="str">
        <f t="shared" si="7"/>
        <v>Vegetables</v>
      </c>
      <c r="R123">
        <f t="shared" si="8"/>
        <v>0.47499999999999998</v>
      </c>
      <c r="S123">
        <f t="shared" si="8"/>
        <v>7.0625</v>
      </c>
      <c r="T123">
        <f t="shared" si="8"/>
        <v>0.5</v>
      </c>
      <c r="U123">
        <f t="shared" si="8"/>
        <v>5</v>
      </c>
      <c r="V123">
        <f t="shared" si="9"/>
        <v>1.5625</v>
      </c>
      <c r="W123">
        <f t="shared" si="9"/>
        <v>1.5625</v>
      </c>
      <c r="Z123" s="52">
        <f t="shared" si="6"/>
        <v>0.47499999999999998</v>
      </c>
      <c r="AA123" s="52" cm="1">
        <f t="array" ref="AA123">INDEX(S123:W123,$Q$2)</f>
        <v>0.5</v>
      </c>
    </row>
    <row r="124" spans="6:27" ht="18" customHeight="1" x14ac:dyDescent="0.25">
      <c r="F124" s="90" t="s">
        <v>405</v>
      </c>
      <c r="G124" s="117">
        <v>5</v>
      </c>
      <c r="H124" s="149">
        <v>6.25E-2</v>
      </c>
      <c r="I124" s="141">
        <v>0</v>
      </c>
      <c r="J124" s="141">
        <v>0</v>
      </c>
      <c r="K124" s="141">
        <v>0</v>
      </c>
      <c r="L124" s="141">
        <v>0</v>
      </c>
      <c r="M124" s="141">
        <v>0</v>
      </c>
      <c r="N124" s="142">
        <v>1</v>
      </c>
      <c r="Q124" t="str">
        <f t="shared" si="7"/>
        <v>Vegetables</v>
      </c>
      <c r="R124">
        <f t="shared" si="8"/>
        <v>6.25E-2</v>
      </c>
      <c r="S124">
        <f t="shared" si="8"/>
        <v>0</v>
      </c>
      <c r="T124">
        <f t="shared" si="8"/>
        <v>0</v>
      </c>
      <c r="U124">
        <f t="shared" si="8"/>
        <v>0</v>
      </c>
      <c r="V124">
        <f t="shared" si="9"/>
        <v>0</v>
      </c>
      <c r="W124">
        <f t="shared" si="9"/>
        <v>0</v>
      </c>
      <c r="Z124" s="52">
        <f t="shared" si="6"/>
        <v>6.25E-2</v>
      </c>
      <c r="AA124" s="52" cm="1">
        <f t="array" ref="AA124">INDEX(S124:W124,$Q$2)</f>
        <v>0</v>
      </c>
    </row>
    <row r="125" spans="6:27" ht="18" customHeight="1" x14ac:dyDescent="0.25">
      <c r="F125" s="90" t="s">
        <v>405</v>
      </c>
      <c r="G125" s="117">
        <v>6</v>
      </c>
      <c r="H125" s="149">
        <v>0.5229166666666667</v>
      </c>
      <c r="I125" s="141">
        <v>24.513274336283189</v>
      </c>
      <c r="J125" s="141">
        <v>2.9203539823008846</v>
      </c>
      <c r="K125" s="141">
        <v>8.7610619469026556</v>
      </c>
      <c r="L125" s="141">
        <v>8.7610619469026556</v>
      </c>
      <c r="M125" s="141">
        <v>8.7610619469026556</v>
      </c>
      <c r="N125" s="142">
        <v>1</v>
      </c>
      <c r="Q125" t="str">
        <f t="shared" si="7"/>
        <v>Vegetables</v>
      </c>
      <c r="R125">
        <f t="shared" si="8"/>
        <v>0.5229166666666667</v>
      </c>
      <c r="S125">
        <f t="shared" si="8"/>
        <v>24.513274336283189</v>
      </c>
      <c r="T125">
        <f t="shared" si="8"/>
        <v>2.9203539823008846</v>
      </c>
      <c r="U125">
        <f t="shared" si="8"/>
        <v>8.7610619469026556</v>
      </c>
      <c r="V125">
        <f t="shared" si="9"/>
        <v>8.7610619469026556</v>
      </c>
      <c r="W125">
        <f t="shared" si="9"/>
        <v>8.7610619469026556</v>
      </c>
      <c r="Z125" s="52">
        <f t="shared" si="6"/>
        <v>0.5229166666666667</v>
      </c>
      <c r="AA125" s="52" cm="1">
        <f t="array" ref="AA125">INDEX(S125:W125,$Q$2)</f>
        <v>2.9203539823008846</v>
      </c>
    </row>
    <row r="126" spans="6:27" ht="18" customHeight="1" x14ac:dyDescent="0.25">
      <c r="F126" s="90" t="s">
        <v>405</v>
      </c>
      <c r="G126" s="117">
        <v>7</v>
      </c>
      <c r="H126" s="149">
        <v>0.67249999999999999</v>
      </c>
      <c r="I126" s="141">
        <v>0</v>
      </c>
      <c r="J126" s="141">
        <v>0</v>
      </c>
      <c r="K126" s="141">
        <v>0</v>
      </c>
      <c r="L126" s="141">
        <v>0</v>
      </c>
      <c r="M126" s="141">
        <v>0</v>
      </c>
      <c r="N126" s="142">
        <v>1</v>
      </c>
      <c r="Q126" t="str">
        <f t="shared" si="7"/>
        <v>Vegetables</v>
      </c>
      <c r="R126">
        <f t="shared" si="8"/>
        <v>0.67249999999999999</v>
      </c>
      <c r="S126">
        <f t="shared" si="8"/>
        <v>0</v>
      </c>
      <c r="T126">
        <f t="shared" si="8"/>
        <v>0</v>
      </c>
      <c r="U126">
        <f t="shared" si="8"/>
        <v>0</v>
      </c>
      <c r="V126">
        <f t="shared" si="9"/>
        <v>0</v>
      </c>
      <c r="W126">
        <f t="shared" si="9"/>
        <v>0</v>
      </c>
      <c r="Z126" s="52">
        <f t="shared" si="6"/>
        <v>0.67249999999999999</v>
      </c>
      <c r="AA126" s="52" cm="1">
        <f t="array" ref="AA126">INDEX(S126:W126,$Q$2)</f>
        <v>0</v>
      </c>
    </row>
    <row r="127" spans="6:27" ht="18" customHeight="1" x14ac:dyDescent="0.25">
      <c r="F127" s="90" t="s">
        <v>405</v>
      </c>
      <c r="G127" s="117">
        <v>8</v>
      </c>
      <c r="H127" s="149">
        <v>0.86458333333333326</v>
      </c>
      <c r="I127" s="141">
        <v>0</v>
      </c>
      <c r="J127" s="141">
        <v>0</v>
      </c>
      <c r="K127" s="141">
        <v>0</v>
      </c>
      <c r="L127" s="141">
        <v>0</v>
      </c>
      <c r="M127" s="141">
        <v>0</v>
      </c>
      <c r="N127" s="142">
        <v>1</v>
      </c>
      <c r="Q127" t="str">
        <f t="shared" si="7"/>
        <v>Vegetables</v>
      </c>
      <c r="R127">
        <f t="shared" si="8"/>
        <v>0.86458333333333326</v>
      </c>
      <c r="S127">
        <f t="shared" si="8"/>
        <v>0</v>
      </c>
      <c r="T127">
        <f t="shared" si="8"/>
        <v>0</v>
      </c>
      <c r="U127">
        <f t="shared" si="8"/>
        <v>0</v>
      </c>
      <c r="V127">
        <f t="shared" si="9"/>
        <v>0</v>
      </c>
      <c r="W127">
        <f t="shared" si="9"/>
        <v>0</v>
      </c>
      <c r="Z127" s="52">
        <f t="shared" si="6"/>
        <v>0.86458333333333326</v>
      </c>
      <c r="AA127" s="52" cm="1">
        <f t="array" ref="AA127">INDEX(S127:W127,$Q$2)</f>
        <v>0</v>
      </c>
    </row>
    <row r="128" spans="6:27" ht="18" customHeight="1" x14ac:dyDescent="0.25">
      <c r="F128" s="90" t="s">
        <v>405</v>
      </c>
      <c r="G128" s="117">
        <v>9</v>
      </c>
      <c r="H128" s="149">
        <v>0.79166666666666674</v>
      </c>
      <c r="I128" s="141">
        <v>2.9702970297029703</v>
      </c>
      <c r="J128" s="141">
        <v>1.9801980198019802</v>
      </c>
      <c r="K128" s="141">
        <v>0.99009900990099009</v>
      </c>
      <c r="L128" s="141">
        <v>0</v>
      </c>
      <c r="M128" s="141">
        <v>0</v>
      </c>
      <c r="N128" s="142">
        <v>1</v>
      </c>
      <c r="Q128" t="str">
        <f t="shared" si="7"/>
        <v>Vegetables</v>
      </c>
      <c r="R128">
        <f t="shared" si="8"/>
        <v>0.79166666666666674</v>
      </c>
      <c r="S128">
        <f t="shared" si="8"/>
        <v>2.9702970297029703</v>
      </c>
      <c r="T128">
        <f t="shared" si="8"/>
        <v>1.9801980198019802</v>
      </c>
      <c r="U128">
        <f t="shared" si="8"/>
        <v>0.99009900990099009</v>
      </c>
      <c r="V128">
        <f t="shared" si="9"/>
        <v>0</v>
      </c>
      <c r="W128">
        <f t="shared" si="9"/>
        <v>0</v>
      </c>
      <c r="Z128" s="52">
        <f t="shared" si="6"/>
        <v>0.79166666666666674</v>
      </c>
      <c r="AA128" s="52" cm="1">
        <f t="array" ref="AA128">INDEX(S128:W128,$Q$2)</f>
        <v>1.9801980198019802</v>
      </c>
    </row>
    <row r="129" spans="6:27" ht="18" customHeight="1" x14ac:dyDescent="0.25">
      <c r="F129" s="90" t="s">
        <v>405</v>
      </c>
      <c r="G129" s="117">
        <v>10</v>
      </c>
      <c r="H129" s="149">
        <v>0.66874999999999996</v>
      </c>
      <c r="I129" s="141">
        <v>1.1581469648562301</v>
      </c>
      <c r="J129" s="141">
        <v>0.48722044728434505</v>
      </c>
      <c r="K129" s="141">
        <v>0.25559105431309903</v>
      </c>
      <c r="L129" s="141">
        <v>0.41533546325878595</v>
      </c>
      <c r="M129" s="141">
        <v>0.41533546325878595</v>
      </c>
      <c r="N129" s="142">
        <v>1</v>
      </c>
      <c r="Q129" t="str">
        <f t="shared" si="7"/>
        <v>Vegetables</v>
      </c>
      <c r="R129">
        <f t="shared" si="8"/>
        <v>0.66874999999999996</v>
      </c>
      <c r="S129">
        <f t="shared" si="8"/>
        <v>1.1581469648562301</v>
      </c>
      <c r="T129">
        <f t="shared" si="8"/>
        <v>0.48722044728434505</v>
      </c>
      <c r="U129">
        <f t="shared" si="8"/>
        <v>0.25559105431309903</v>
      </c>
      <c r="V129">
        <f t="shared" si="9"/>
        <v>0.41533546325878595</v>
      </c>
      <c r="W129">
        <f t="shared" si="9"/>
        <v>0.41533546325878595</v>
      </c>
      <c r="Z129" s="52">
        <f t="shared" si="6"/>
        <v>0.66874999999999996</v>
      </c>
      <c r="AA129" s="52" cm="1">
        <f t="array" ref="AA129">INDEX(S129:W129,$Q$2)</f>
        <v>0.48722044728434505</v>
      </c>
    </row>
    <row r="130" spans="6:27" ht="18" customHeight="1" x14ac:dyDescent="0.25">
      <c r="F130" s="90" t="s">
        <v>405</v>
      </c>
      <c r="G130" s="117">
        <v>11</v>
      </c>
      <c r="H130" s="149">
        <v>0.58958333333333335</v>
      </c>
      <c r="I130" s="141">
        <v>6.435643564356436</v>
      </c>
      <c r="J130" s="141">
        <v>1.4851485148514851</v>
      </c>
      <c r="K130" s="141">
        <v>2.4752475247524752</v>
      </c>
      <c r="L130" s="141">
        <v>2.4752475247524752</v>
      </c>
      <c r="M130" s="141">
        <v>2.4752475247524752</v>
      </c>
      <c r="N130" s="142">
        <v>1</v>
      </c>
      <c r="Q130" t="str">
        <f t="shared" si="7"/>
        <v>Vegetables</v>
      </c>
      <c r="R130">
        <f t="shared" si="8"/>
        <v>0.58958333333333335</v>
      </c>
      <c r="S130">
        <f t="shared" si="8"/>
        <v>6.435643564356436</v>
      </c>
      <c r="T130">
        <f t="shared" si="8"/>
        <v>1.4851485148514851</v>
      </c>
      <c r="U130">
        <f t="shared" si="8"/>
        <v>2.4752475247524752</v>
      </c>
      <c r="V130">
        <f t="shared" si="9"/>
        <v>2.4752475247524752</v>
      </c>
      <c r="W130">
        <f t="shared" si="9"/>
        <v>2.4752475247524752</v>
      </c>
      <c r="Z130" s="52">
        <f t="shared" si="6"/>
        <v>0.58958333333333335</v>
      </c>
      <c r="AA130" s="52" cm="1">
        <f t="array" ref="AA130">INDEX(S130:W130,$Q$2)</f>
        <v>1.4851485148514851</v>
      </c>
    </row>
    <row r="131" spans="6:27" ht="18" customHeight="1" x14ac:dyDescent="0.25">
      <c r="F131" s="90" t="s">
        <v>405</v>
      </c>
      <c r="G131" s="117">
        <v>12</v>
      </c>
      <c r="H131" s="149">
        <v>0.78125</v>
      </c>
      <c r="I131" s="141">
        <v>8.2770270270270281</v>
      </c>
      <c r="J131" s="141">
        <v>1.4527027027027026</v>
      </c>
      <c r="K131" s="141">
        <v>4.0540540540540544</v>
      </c>
      <c r="L131" s="141">
        <v>2.7702702702702702</v>
      </c>
      <c r="M131" s="141">
        <v>2.7702702702702702</v>
      </c>
      <c r="N131" s="142">
        <v>1</v>
      </c>
      <c r="Q131" t="str">
        <f t="shared" si="7"/>
        <v>Vegetables</v>
      </c>
      <c r="R131">
        <f t="shared" si="8"/>
        <v>0.78125</v>
      </c>
      <c r="S131">
        <f t="shared" si="8"/>
        <v>8.2770270270270281</v>
      </c>
      <c r="T131">
        <f t="shared" si="8"/>
        <v>1.4527027027027026</v>
      </c>
      <c r="U131">
        <f t="shared" si="8"/>
        <v>4.0540540540540544</v>
      </c>
      <c r="V131">
        <f t="shared" si="9"/>
        <v>2.7702702702702702</v>
      </c>
      <c r="W131">
        <f t="shared" si="9"/>
        <v>2.7702702702702702</v>
      </c>
      <c r="Z131" s="52">
        <f t="shared" si="6"/>
        <v>0.78125</v>
      </c>
      <c r="AA131" s="52" cm="1">
        <f t="array" ref="AA131">INDEX(S131:W131,$Q$2)</f>
        <v>1.4527027027027026</v>
      </c>
    </row>
    <row r="132" spans="6:27" ht="18" customHeight="1" x14ac:dyDescent="0.25">
      <c r="F132" s="90" t="s">
        <v>405</v>
      </c>
      <c r="G132" s="117">
        <v>13</v>
      </c>
      <c r="H132" s="149">
        <v>0.71875</v>
      </c>
      <c r="I132" s="141">
        <v>3.7647058823529411</v>
      </c>
      <c r="J132" s="141">
        <v>1.3949579831932772</v>
      </c>
      <c r="K132" s="141">
        <v>1.3949579831932772</v>
      </c>
      <c r="L132" s="141">
        <v>0.97478991596638653</v>
      </c>
      <c r="M132" s="141">
        <v>0.97478991596638653</v>
      </c>
      <c r="N132" s="142">
        <v>1</v>
      </c>
      <c r="Q132" t="str">
        <f t="shared" si="7"/>
        <v>Vegetables</v>
      </c>
      <c r="R132">
        <f t="shared" si="8"/>
        <v>0.71875</v>
      </c>
      <c r="S132">
        <f t="shared" si="8"/>
        <v>3.7647058823529411</v>
      </c>
      <c r="T132">
        <f t="shared" si="8"/>
        <v>1.3949579831932772</v>
      </c>
      <c r="U132">
        <f>IF(K132="","",K132)</f>
        <v>1.3949579831932772</v>
      </c>
      <c r="V132">
        <f t="shared" si="9"/>
        <v>0.97478991596638653</v>
      </c>
      <c r="W132">
        <f t="shared" si="9"/>
        <v>0.97478991596638653</v>
      </c>
      <c r="Z132" s="52">
        <f t="shared" ref="Z132:Z195" si="10">R132</f>
        <v>0.71875</v>
      </c>
      <c r="AA132" s="52" cm="1">
        <f t="array" ref="AA132">INDEX(S132:W132,$Q$2)</f>
        <v>1.3949579831932772</v>
      </c>
    </row>
    <row r="133" spans="6:27" ht="18" customHeight="1" x14ac:dyDescent="0.25">
      <c r="F133" s="90" t="s">
        <v>405</v>
      </c>
      <c r="G133" s="117">
        <v>14</v>
      </c>
      <c r="H133" s="149">
        <v>0.66666666666666674</v>
      </c>
      <c r="I133" s="141">
        <v>7.0114942528735638</v>
      </c>
      <c r="J133" s="141">
        <v>0.97701149425287359</v>
      </c>
      <c r="K133" s="141">
        <v>4.597701149425288</v>
      </c>
      <c r="L133" s="141">
        <v>0.45977011494252873</v>
      </c>
      <c r="M133" s="141">
        <v>1.4367816091954024</v>
      </c>
      <c r="N133" s="142">
        <v>1</v>
      </c>
      <c r="Q133" t="str">
        <f t="shared" ref="Q133:Q182" si="11">F133</f>
        <v>Vegetables</v>
      </c>
      <c r="R133">
        <f t="shared" ref="R133:W182" si="12">IF(H133="","",H133)</f>
        <v>0.66666666666666674</v>
      </c>
      <c r="S133">
        <f t="shared" si="12"/>
        <v>7.0114942528735638</v>
      </c>
      <c r="T133">
        <f t="shared" si="12"/>
        <v>0.97701149425287359</v>
      </c>
      <c r="U133">
        <f t="shared" si="12"/>
        <v>4.597701149425288</v>
      </c>
      <c r="V133">
        <f t="shared" si="12"/>
        <v>0.45977011494252873</v>
      </c>
      <c r="W133">
        <f t="shared" si="12"/>
        <v>1.4367816091954024</v>
      </c>
      <c r="Z133" s="52">
        <f t="shared" si="10"/>
        <v>0.66666666666666674</v>
      </c>
      <c r="AA133" s="52" cm="1">
        <f t="array" ref="AA133">INDEX(S133:W133,$Q$2)</f>
        <v>0.97701149425287359</v>
      </c>
    </row>
    <row r="134" spans="6:27" ht="18" customHeight="1" x14ac:dyDescent="0.25">
      <c r="F134" s="90" t="s">
        <v>405</v>
      </c>
      <c r="G134" s="117">
        <v>15</v>
      </c>
      <c r="H134" s="149">
        <v>0.50416666666666665</v>
      </c>
      <c r="I134" s="141">
        <v>30.088235294117641</v>
      </c>
      <c r="J134" s="141">
        <v>2.9117647058823528</v>
      </c>
      <c r="K134" s="141">
        <v>19.411764705882351</v>
      </c>
      <c r="L134" s="141">
        <v>6.7941176470588234</v>
      </c>
      <c r="M134" s="141">
        <v>7.7647058823529411</v>
      </c>
      <c r="N134" s="142">
        <v>1</v>
      </c>
      <c r="Q134" t="str">
        <f t="shared" si="11"/>
        <v>Vegetables</v>
      </c>
      <c r="R134">
        <f t="shared" si="12"/>
        <v>0.50416666666666665</v>
      </c>
      <c r="S134">
        <f t="shared" si="12"/>
        <v>30.088235294117641</v>
      </c>
      <c r="T134">
        <f t="shared" si="12"/>
        <v>2.9117647058823528</v>
      </c>
      <c r="U134">
        <f t="shared" si="12"/>
        <v>19.411764705882351</v>
      </c>
      <c r="V134">
        <f t="shared" si="12"/>
        <v>6.7941176470588234</v>
      </c>
      <c r="W134">
        <f t="shared" si="12"/>
        <v>7.7647058823529411</v>
      </c>
      <c r="Z134" s="52">
        <f t="shared" si="10"/>
        <v>0.50416666666666665</v>
      </c>
      <c r="AA134" s="52" cm="1">
        <f t="array" ref="AA134">INDEX(S134:W134,$Q$2)</f>
        <v>2.9117647058823528</v>
      </c>
    </row>
    <row r="135" spans="6:27" ht="18" customHeight="1" x14ac:dyDescent="0.25">
      <c r="F135" s="90" t="s">
        <v>405</v>
      </c>
      <c r="G135" s="117">
        <v>16</v>
      </c>
      <c r="H135" s="149">
        <v>0.54499999999999993</v>
      </c>
      <c r="I135" s="141">
        <v>0</v>
      </c>
      <c r="J135" s="141">
        <v>0</v>
      </c>
      <c r="K135" s="141">
        <v>0</v>
      </c>
      <c r="L135" s="141">
        <v>0</v>
      </c>
      <c r="M135" s="141">
        <v>0</v>
      </c>
      <c r="N135" s="142">
        <v>1</v>
      </c>
      <c r="Q135" t="str">
        <f t="shared" si="11"/>
        <v>Vegetables</v>
      </c>
      <c r="R135">
        <f t="shared" si="12"/>
        <v>0.54499999999999993</v>
      </c>
      <c r="S135">
        <f t="shared" si="12"/>
        <v>0</v>
      </c>
      <c r="T135">
        <f t="shared" si="12"/>
        <v>0</v>
      </c>
      <c r="U135">
        <f t="shared" si="12"/>
        <v>0</v>
      </c>
      <c r="V135">
        <f t="shared" si="12"/>
        <v>0</v>
      </c>
      <c r="W135">
        <f t="shared" si="12"/>
        <v>0</v>
      </c>
      <c r="Z135" s="52">
        <f t="shared" si="10"/>
        <v>0.54499999999999993</v>
      </c>
      <c r="AA135" s="52" cm="1">
        <f t="array" ref="AA135">INDEX(S135:W135,$Q$2)</f>
        <v>0</v>
      </c>
    </row>
    <row r="136" spans="6:27" ht="18" customHeight="1" x14ac:dyDescent="0.25">
      <c r="F136" s="90" t="s">
        <v>405</v>
      </c>
      <c r="G136" s="117">
        <v>17</v>
      </c>
      <c r="H136" s="149">
        <v>0.70833333333333326</v>
      </c>
      <c r="I136" s="141">
        <v>3.6585365853658534</v>
      </c>
      <c r="J136" s="141">
        <v>0</v>
      </c>
      <c r="K136" s="141">
        <v>0.6097560975609756</v>
      </c>
      <c r="L136" s="141">
        <v>1.8292682926829267</v>
      </c>
      <c r="M136" s="141">
        <v>3.0487804878048781</v>
      </c>
      <c r="N136" s="142">
        <v>1</v>
      </c>
      <c r="Q136" t="str">
        <f t="shared" si="11"/>
        <v>Vegetables</v>
      </c>
      <c r="R136">
        <f t="shared" si="12"/>
        <v>0.70833333333333326</v>
      </c>
      <c r="S136">
        <f t="shared" si="12"/>
        <v>3.6585365853658534</v>
      </c>
      <c r="T136">
        <f t="shared" si="12"/>
        <v>0</v>
      </c>
      <c r="U136">
        <f t="shared" si="12"/>
        <v>0.6097560975609756</v>
      </c>
      <c r="V136">
        <f t="shared" si="12"/>
        <v>1.8292682926829267</v>
      </c>
      <c r="W136">
        <f t="shared" si="12"/>
        <v>3.0487804878048781</v>
      </c>
      <c r="Z136" s="52">
        <f t="shared" si="10"/>
        <v>0.70833333333333326</v>
      </c>
      <c r="AA136" s="52" cm="1">
        <f t="array" ref="AA136">INDEX(S136:W136,$Q$2)</f>
        <v>0</v>
      </c>
    </row>
    <row r="137" spans="6:27" ht="18" customHeight="1" x14ac:dyDescent="0.25">
      <c r="F137" s="90" t="s">
        <v>405</v>
      </c>
      <c r="G137" s="117">
        <v>19</v>
      </c>
      <c r="H137" s="149">
        <v>0.66458333333333341</v>
      </c>
      <c r="I137" s="141">
        <v>4.2682926829268295</v>
      </c>
      <c r="J137" s="141">
        <v>0</v>
      </c>
      <c r="K137" s="141">
        <v>1.2195121951219512</v>
      </c>
      <c r="L137" s="141">
        <v>1.8292682926829267</v>
      </c>
      <c r="M137" s="141">
        <v>3.0487804878048781</v>
      </c>
      <c r="N137" s="142">
        <v>1</v>
      </c>
      <c r="Q137" t="str">
        <f t="shared" si="11"/>
        <v>Vegetables</v>
      </c>
      <c r="R137">
        <f t="shared" si="12"/>
        <v>0.66458333333333341</v>
      </c>
      <c r="S137">
        <f t="shared" si="12"/>
        <v>4.2682926829268295</v>
      </c>
      <c r="T137">
        <f t="shared" si="12"/>
        <v>0</v>
      </c>
      <c r="U137">
        <f t="shared" si="12"/>
        <v>1.2195121951219512</v>
      </c>
      <c r="V137">
        <f t="shared" si="12"/>
        <v>1.8292682926829267</v>
      </c>
      <c r="W137">
        <f t="shared" si="12"/>
        <v>3.0487804878048781</v>
      </c>
      <c r="Z137" s="52">
        <f t="shared" si="10"/>
        <v>0.66458333333333341</v>
      </c>
      <c r="AA137" s="52" cm="1">
        <f t="array" ref="AA137">INDEX(S137:W137,$Q$2)</f>
        <v>0</v>
      </c>
    </row>
    <row r="138" spans="6:27" ht="18" customHeight="1" x14ac:dyDescent="0.25">
      <c r="F138" s="90" t="s">
        <v>405</v>
      </c>
      <c r="G138" s="117">
        <v>20</v>
      </c>
      <c r="H138" s="149">
        <v>0.90416666666666679</v>
      </c>
      <c r="I138" s="141">
        <v>9.615384615384615</v>
      </c>
      <c r="J138" s="141">
        <v>1.9230769230769231</v>
      </c>
      <c r="K138" s="141">
        <v>2.8846153846153846</v>
      </c>
      <c r="L138" s="141">
        <v>3.8461538461538463</v>
      </c>
      <c r="M138" s="141">
        <v>4.8076923076923075</v>
      </c>
      <c r="N138" s="142">
        <v>1</v>
      </c>
      <c r="Q138" t="str">
        <f t="shared" si="11"/>
        <v>Vegetables</v>
      </c>
      <c r="R138">
        <f t="shared" si="12"/>
        <v>0.90416666666666679</v>
      </c>
      <c r="S138">
        <f t="shared" si="12"/>
        <v>9.615384615384615</v>
      </c>
      <c r="T138">
        <f t="shared" si="12"/>
        <v>1.9230769230769231</v>
      </c>
      <c r="U138">
        <f t="shared" si="12"/>
        <v>2.8846153846153846</v>
      </c>
      <c r="V138">
        <f t="shared" si="12"/>
        <v>3.8461538461538463</v>
      </c>
      <c r="W138">
        <f t="shared" ref="W138:W182" si="13">IF(M138="","",M138)</f>
        <v>4.8076923076923075</v>
      </c>
      <c r="Z138" s="52">
        <f t="shared" si="10"/>
        <v>0.90416666666666679</v>
      </c>
      <c r="AA138" s="52" cm="1">
        <f t="array" ref="AA138">INDEX(S138:W138,$Q$2)</f>
        <v>1.9230769230769231</v>
      </c>
    </row>
    <row r="139" spans="6:27" ht="18" customHeight="1" x14ac:dyDescent="0.25">
      <c r="F139" s="90" t="s">
        <v>405</v>
      </c>
      <c r="G139" s="117">
        <v>21</v>
      </c>
      <c r="H139" s="149">
        <v>0.67500000000000004</v>
      </c>
      <c r="I139" s="141">
        <v>0</v>
      </c>
      <c r="J139" s="141">
        <v>0</v>
      </c>
      <c r="K139" s="141">
        <v>0</v>
      </c>
      <c r="L139" s="141">
        <v>0</v>
      </c>
      <c r="M139" s="141">
        <v>0</v>
      </c>
      <c r="N139" s="142">
        <v>1</v>
      </c>
      <c r="Q139" t="str">
        <f t="shared" si="11"/>
        <v>Vegetables</v>
      </c>
      <c r="R139">
        <f t="shared" si="12"/>
        <v>0.67500000000000004</v>
      </c>
      <c r="S139">
        <f t="shared" si="12"/>
        <v>0</v>
      </c>
      <c r="T139">
        <f t="shared" si="12"/>
        <v>0</v>
      </c>
      <c r="U139">
        <f t="shared" si="12"/>
        <v>0</v>
      </c>
      <c r="V139">
        <f t="shared" si="12"/>
        <v>0</v>
      </c>
      <c r="W139">
        <f t="shared" si="13"/>
        <v>0</v>
      </c>
      <c r="Z139" s="52">
        <f t="shared" si="10"/>
        <v>0.67500000000000004</v>
      </c>
      <c r="AA139" s="52" cm="1">
        <f t="array" ref="AA139">INDEX(S139:W139,$Q$2)</f>
        <v>0</v>
      </c>
    </row>
    <row r="140" spans="6:27" ht="18" customHeight="1" x14ac:dyDescent="0.25">
      <c r="F140" s="90" t="s">
        <v>405</v>
      </c>
      <c r="G140" s="117">
        <v>23</v>
      </c>
      <c r="H140" s="149">
        <v>0.46250000000000002</v>
      </c>
      <c r="I140" s="141">
        <v>19.102564102564102</v>
      </c>
      <c r="J140" s="141">
        <v>0.96153846153846156</v>
      </c>
      <c r="K140" s="141">
        <v>2.8846153846153841</v>
      </c>
      <c r="L140" s="141">
        <v>15.256410256410257</v>
      </c>
      <c r="M140" s="141">
        <v>15.256410256410257</v>
      </c>
      <c r="N140" s="142">
        <v>1</v>
      </c>
      <c r="Q140" t="str">
        <f t="shared" si="11"/>
        <v>Vegetables</v>
      </c>
      <c r="R140">
        <f t="shared" si="12"/>
        <v>0.46250000000000002</v>
      </c>
      <c r="S140">
        <f t="shared" si="12"/>
        <v>19.102564102564102</v>
      </c>
      <c r="T140">
        <f t="shared" si="12"/>
        <v>0.96153846153846156</v>
      </c>
      <c r="U140">
        <f t="shared" si="12"/>
        <v>2.8846153846153841</v>
      </c>
      <c r="V140">
        <f t="shared" si="12"/>
        <v>15.256410256410257</v>
      </c>
      <c r="W140">
        <f t="shared" si="13"/>
        <v>15.256410256410257</v>
      </c>
      <c r="Z140" s="52">
        <f t="shared" si="10"/>
        <v>0.46250000000000002</v>
      </c>
      <c r="AA140" s="52" cm="1">
        <f t="array" ref="AA140">INDEX(S140:W140,$Q$2)</f>
        <v>0.96153846153846156</v>
      </c>
    </row>
    <row r="141" spans="6:27" ht="18" customHeight="1" x14ac:dyDescent="0.25">
      <c r="F141" s="90" t="s">
        <v>405</v>
      </c>
      <c r="G141" s="117">
        <v>24</v>
      </c>
      <c r="H141" s="149">
        <v>0.67083333333333328</v>
      </c>
      <c r="I141" s="141">
        <v>0.979811320754717</v>
      </c>
      <c r="J141" s="141">
        <v>0.93396226415094341</v>
      </c>
      <c r="K141" s="141">
        <v>0</v>
      </c>
      <c r="L141" s="141">
        <v>4.5849056603773579E-2</v>
      </c>
      <c r="M141" s="141">
        <v>4.5849056603773579E-2</v>
      </c>
      <c r="N141" s="142">
        <v>1</v>
      </c>
      <c r="Q141" t="str">
        <f t="shared" si="11"/>
        <v>Vegetables</v>
      </c>
      <c r="R141">
        <f t="shared" si="12"/>
        <v>0.67083333333333328</v>
      </c>
      <c r="S141">
        <f t="shared" si="12"/>
        <v>0.979811320754717</v>
      </c>
      <c r="T141">
        <f t="shared" si="12"/>
        <v>0.93396226415094341</v>
      </c>
      <c r="U141">
        <f t="shared" si="12"/>
        <v>0</v>
      </c>
      <c r="V141">
        <f t="shared" si="12"/>
        <v>4.5849056603773579E-2</v>
      </c>
      <c r="W141">
        <f t="shared" si="13"/>
        <v>4.5849056603773579E-2</v>
      </c>
      <c r="Z141" s="52">
        <f t="shared" si="10"/>
        <v>0.67083333333333328</v>
      </c>
      <c r="AA141" s="52" cm="1">
        <f t="array" ref="AA141">INDEX(S141:W141,$Q$2)</f>
        <v>0.93396226415094341</v>
      </c>
    </row>
    <row r="142" spans="6:27" ht="18" customHeight="1" x14ac:dyDescent="0.25">
      <c r="F142" s="90" t="s">
        <v>405</v>
      </c>
      <c r="G142" s="117">
        <v>25</v>
      </c>
      <c r="H142" s="149">
        <v>0.72291666666666665</v>
      </c>
      <c r="I142" s="141">
        <v>2.6078431372549016</v>
      </c>
      <c r="J142" s="141">
        <v>1.284313725490196</v>
      </c>
      <c r="K142" s="141">
        <v>0.81372549019607843</v>
      </c>
      <c r="L142" s="141">
        <v>0.50980392156862742</v>
      </c>
      <c r="M142" s="141">
        <v>0.50980392156862742</v>
      </c>
      <c r="N142" s="142">
        <v>1</v>
      </c>
      <c r="Q142" t="str">
        <f t="shared" si="11"/>
        <v>Vegetables</v>
      </c>
      <c r="R142">
        <f t="shared" si="12"/>
        <v>0.72291666666666665</v>
      </c>
      <c r="S142">
        <f t="shared" si="12"/>
        <v>2.6078431372549016</v>
      </c>
      <c r="T142">
        <f t="shared" si="12"/>
        <v>1.284313725490196</v>
      </c>
      <c r="U142">
        <f t="shared" si="12"/>
        <v>0.81372549019607843</v>
      </c>
      <c r="V142">
        <f t="shared" si="12"/>
        <v>0.50980392156862742</v>
      </c>
      <c r="W142">
        <f t="shared" si="13"/>
        <v>0.50980392156862742</v>
      </c>
      <c r="Z142" s="52">
        <f t="shared" si="10"/>
        <v>0.72291666666666665</v>
      </c>
      <c r="AA142" s="52" cm="1">
        <f t="array" ref="AA142">INDEX(S142:W142,$Q$2)</f>
        <v>1.284313725490196</v>
      </c>
    </row>
    <row r="143" spans="6:27" ht="18" customHeight="1" x14ac:dyDescent="0.25">
      <c r="F143" s="90" t="s">
        <v>405</v>
      </c>
      <c r="G143" s="117">
        <v>26</v>
      </c>
      <c r="H143" s="149">
        <v>0.67083333333333328</v>
      </c>
      <c r="I143" s="141">
        <v>1.9591346153846154</v>
      </c>
      <c r="J143" s="141">
        <v>1.3899038461538462</v>
      </c>
      <c r="K143" s="141">
        <v>0</v>
      </c>
      <c r="L143" s="141">
        <v>0</v>
      </c>
      <c r="M143" s="141">
        <v>0</v>
      </c>
      <c r="N143" s="142">
        <v>1</v>
      </c>
      <c r="Q143" t="str">
        <f t="shared" si="11"/>
        <v>Vegetables</v>
      </c>
      <c r="R143">
        <f t="shared" si="12"/>
        <v>0.67083333333333328</v>
      </c>
      <c r="S143">
        <f t="shared" si="12"/>
        <v>1.9591346153846154</v>
      </c>
      <c r="T143">
        <f t="shared" si="12"/>
        <v>1.3899038461538462</v>
      </c>
      <c r="U143">
        <f t="shared" si="12"/>
        <v>0</v>
      </c>
      <c r="V143">
        <f t="shared" si="12"/>
        <v>0</v>
      </c>
      <c r="W143">
        <f t="shared" si="13"/>
        <v>0</v>
      </c>
      <c r="Z143" s="52">
        <f t="shared" si="10"/>
        <v>0.67083333333333328</v>
      </c>
      <c r="AA143" s="52" cm="1">
        <f t="array" ref="AA143">INDEX(S143:W143,$Q$2)</f>
        <v>1.3899038461538462</v>
      </c>
    </row>
    <row r="144" spans="6:27" ht="18" customHeight="1" x14ac:dyDescent="0.25">
      <c r="F144" s="90" t="s">
        <v>405</v>
      </c>
      <c r="G144" s="117">
        <v>27</v>
      </c>
      <c r="H144" s="149">
        <v>0.51</v>
      </c>
      <c r="I144" s="141">
        <v>10.988235294117647</v>
      </c>
      <c r="J144" s="141">
        <v>2.5294117647058822</v>
      </c>
      <c r="K144" s="141">
        <v>5.9294117647058826</v>
      </c>
      <c r="L144" s="141">
        <v>1.2588235294117647</v>
      </c>
      <c r="M144" s="141">
        <v>1.2588235294117647</v>
      </c>
      <c r="N144" s="142">
        <v>1</v>
      </c>
      <c r="Q144" t="str">
        <f t="shared" si="11"/>
        <v>Vegetables</v>
      </c>
      <c r="R144">
        <f t="shared" si="12"/>
        <v>0.51</v>
      </c>
      <c r="S144">
        <f t="shared" si="12"/>
        <v>10.988235294117647</v>
      </c>
      <c r="T144">
        <f t="shared" si="12"/>
        <v>2.5294117647058822</v>
      </c>
      <c r="U144">
        <f t="shared" si="12"/>
        <v>5.9294117647058826</v>
      </c>
      <c r="V144">
        <f t="shared" si="12"/>
        <v>1.2588235294117647</v>
      </c>
      <c r="W144">
        <f t="shared" si="13"/>
        <v>1.2588235294117647</v>
      </c>
      <c r="Z144" s="52">
        <f t="shared" si="10"/>
        <v>0.51</v>
      </c>
      <c r="AA144" s="52" cm="1">
        <f t="array" ref="AA144">INDEX(S144:W144,$Q$2)</f>
        <v>2.5294117647058822</v>
      </c>
    </row>
    <row r="145" spans="6:27" ht="18" customHeight="1" x14ac:dyDescent="0.25">
      <c r="F145" s="90" t="s">
        <v>405</v>
      </c>
      <c r="G145" s="117">
        <v>28</v>
      </c>
      <c r="H145" s="149">
        <v>0.50833333333333341</v>
      </c>
      <c r="I145" s="141">
        <v>16.39622641509434</v>
      </c>
      <c r="J145" s="141">
        <v>2.2830188679245285</v>
      </c>
      <c r="K145" s="141">
        <v>6.2735849056603774</v>
      </c>
      <c r="L145" s="141">
        <v>7.8396226415094343</v>
      </c>
      <c r="M145" s="141">
        <v>7.8396226415094343</v>
      </c>
      <c r="N145" s="142">
        <v>1</v>
      </c>
      <c r="Q145" t="str">
        <f t="shared" si="11"/>
        <v>Vegetables</v>
      </c>
      <c r="R145">
        <f t="shared" si="12"/>
        <v>0.50833333333333341</v>
      </c>
      <c r="S145">
        <f t="shared" si="12"/>
        <v>16.39622641509434</v>
      </c>
      <c r="T145">
        <f t="shared" si="12"/>
        <v>2.2830188679245285</v>
      </c>
      <c r="U145">
        <f t="shared" si="12"/>
        <v>6.2735849056603774</v>
      </c>
      <c r="V145">
        <f t="shared" si="12"/>
        <v>7.8396226415094343</v>
      </c>
      <c r="W145">
        <f t="shared" si="13"/>
        <v>7.8396226415094343</v>
      </c>
      <c r="Z145" s="52">
        <f t="shared" si="10"/>
        <v>0.50833333333333341</v>
      </c>
      <c r="AA145" s="52" cm="1">
        <f t="array" ref="AA145">INDEX(S145:W145,$Q$2)</f>
        <v>2.2830188679245285</v>
      </c>
    </row>
    <row r="146" spans="6:27" ht="18" customHeight="1" x14ac:dyDescent="0.25">
      <c r="F146" s="90" t="s">
        <v>405</v>
      </c>
      <c r="G146" s="117">
        <v>29</v>
      </c>
      <c r="H146" s="149">
        <v>0.64583333333333337</v>
      </c>
      <c r="I146" s="141">
        <v>13.433962264150944</v>
      </c>
      <c r="J146" s="141">
        <v>4.0283018867924527</v>
      </c>
      <c r="K146" s="141">
        <v>7.8207547169811322</v>
      </c>
      <c r="L146" s="141">
        <v>1.2830188679245282</v>
      </c>
      <c r="M146" s="141">
        <v>1.5849056603773584</v>
      </c>
      <c r="N146" s="142">
        <v>1</v>
      </c>
      <c r="Q146" t="str">
        <f t="shared" si="11"/>
        <v>Vegetables</v>
      </c>
      <c r="R146">
        <f t="shared" si="12"/>
        <v>0.64583333333333337</v>
      </c>
      <c r="S146">
        <f t="shared" si="12"/>
        <v>13.433962264150944</v>
      </c>
      <c r="T146">
        <f t="shared" si="12"/>
        <v>4.0283018867924527</v>
      </c>
      <c r="U146">
        <f t="shared" si="12"/>
        <v>7.8207547169811322</v>
      </c>
      <c r="V146">
        <f t="shared" si="12"/>
        <v>1.2830188679245282</v>
      </c>
      <c r="W146">
        <f t="shared" si="13"/>
        <v>1.5849056603773584</v>
      </c>
      <c r="Z146" s="52">
        <f t="shared" si="10"/>
        <v>0.64583333333333337</v>
      </c>
      <c r="AA146" s="52" cm="1">
        <f t="array" ref="AA146">INDEX(S146:W146,$Q$2)</f>
        <v>4.0283018867924527</v>
      </c>
    </row>
    <row r="147" spans="6:27" ht="18" customHeight="1" x14ac:dyDescent="0.25">
      <c r="F147" s="90" t="s">
        <v>405</v>
      </c>
      <c r="G147" s="117">
        <v>30</v>
      </c>
      <c r="H147" s="149">
        <v>0.56666666666666665</v>
      </c>
      <c r="I147" s="141">
        <v>8.3482142857142865</v>
      </c>
      <c r="J147" s="141">
        <v>2.8571428571428572</v>
      </c>
      <c r="K147" s="141">
        <v>4.375</v>
      </c>
      <c r="L147" s="141">
        <v>1.1160714285714286</v>
      </c>
      <c r="M147" s="141">
        <v>1.1160714285714286</v>
      </c>
      <c r="N147" s="142">
        <v>1</v>
      </c>
      <c r="Q147" t="str">
        <f t="shared" si="11"/>
        <v>Vegetables</v>
      </c>
      <c r="R147">
        <f t="shared" si="12"/>
        <v>0.56666666666666665</v>
      </c>
      <c r="S147">
        <f t="shared" si="12"/>
        <v>8.3482142857142865</v>
      </c>
      <c r="T147">
        <f t="shared" si="12"/>
        <v>2.8571428571428572</v>
      </c>
      <c r="U147">
        <f t="shared" si="12"/>
        <v>4.375</v>
      </c>
      <c r="V147">
        <f t="shared" si="12"/>
        <v>1.1160714285714286</v>
      </c>
      <c r="W147">
        <f t="shared" si="13"/>
        <v>1.1160714285714286</v>
      </c>
      <c r="Z147" s="52">
        <f t="shared" si="10"/>
        <v>0.56666666666666665</v>
      </c>
      <c r="AA147" s="52" cm="1">
        <f t="array" ref="AA147">INDEX(S147:W147,$Q$2)</f>
        <v>2.8571428571428572</v>
      </c>
    </row>
    <row r="148" spans="6:27" ht="18" customHeight="1" x14ac:dyDescent="0.25">
      <c r="F148" s="90" t="s">
        <v>405</v>
      </c>
      <c r="G148" s="117">
        <v>31</v>
      </c>
      <c r="H148" s="149">
        <v>0.58499999999999996</v>
      </c>
      <c r="I148" s="141">
        <v>10.980952380952379</v>
      </c>
      <c r="J148" s="141">
        <v>4.019047619047619</v>
      </c>
      <c r="K148" s="141">
        <v>4.3047619047619046</v>
      </c>
      <c r="L148" s="141">
        <v>1.2571428571428571</v>
      </c>
      <c r="M148" s="141">
        <v>1.2571428571428571</v>
      </c>
      <c r="N148" s="142">
        <v>1</v>
      </c>
      <c r="Q148" t="str">
        <f t="shared" si="11"/>
        <v>Vegetables</v>
      </c>
      <c r="R148">
        <f t="shared" si="12"/>
        <v>0.58499999999999996</v>
      </c>
      <c r="S148">
        <f t="shared" si="12"/>
        <v>10.980952380952379</v>
      </c>
      <c r="T148">
        <f t="shared" si="12"/>
        <v>4.019047619047619</v>
      </c>
      <c r="U148">
        <f t="shared" si="12"/>
        <v>4.3047619047619046</v>
      </c>
      <c r="V148">
        <f t="shared" si="12"/>
        <v>1.2571428571428571</v>
      </c>
      <c r="W148">
        <f t="shared" si="13"/>
        <v>1.2571428571428571</v>
      </c>
      <c r="Z148" s="52">
        <f t="shared" si="10"/>
        <v>0.58499999999999996</v>
      </c>
      <c r="AA148" s="52" cm="1">
        <f t="array" ref="AA148">INDEX(S148:W148,$Q$2)</f>
        <v>4.019047619047619</v>
      </c>
    </row>
    <row r="149" spans="6:27" ht="18" customHeight="1" x14ac:dyDescent="0.25">
      <c r="F149" s="90" t="s">
        <v>405</v>
      </c>
      <c r="G149" s="117">
        <v>32</v>
      </c>
      <c r="H149" s="149">
        <v>0.50499999999999989</v>
      </c>
      <c r="I149" s="141">
        <v>10.571428571428571</v>
      </c>
      <c r="J149" s="141">
        <v>1.9523809523809523</v>
      </c>
      <c r="K149" s="141">
        <v>5.9523809523809526</v>
      </c>
      <c r="L149" s="141">
        <v>2.6666666666666665</v>
      </c>
      <c r="M149" s="141">
        <v>2.6666666666666665</v>
      </c>
      <c r="N149" s="142">
        <v>1</v>
      </c>
      <c r="Q149" t="str">
        <f t="shared" si="11"/>
        <v>Vegetables</v>
      </c>
      <c r="R149">
        <f t="shared" si="12"/>
        <v>0.50499999999999989</v>
      </c>
      <c r="S149">
        <f t="shared" si="12"/>
        <v>10.571428571428571</v>
      </c>
      <c r="T149">
        <f t="shared" si="12"/>
        <v>1.9523809523809523</v>
      </c>
      <c r="U149">
        <f t="shared" si="12"/>
        <v>5.9523809523809526</v>
      </c>
      <c r="V149">
        <f t="shared" si="12"/>
        <v>2.6666666666666665</v>
      </c>
      <c r="W149">
        <f t="shared" si="13"/>
        <v>2.6666666666666665</v>
      </c>
      <c r="Z149" s="52">
        <f t="shared" si="10"/>
        <v>0.50499999999999989</v>
      </c>
      <c r="AA149" s="52" cm="1">
        <f t="array" ref="AA149">INDEX(S149:W149,$Q$2)</f>
        <v>1.9523809523809523</v>
      </c>
    </row>
    <row r="150" spans="6:27" ht="18" customHeight="1" x14ac:dyDescent="0.25">
      <c r="F150" s="90" t="s">
        <v>405</v>
      </c>
      <c r="G150" s="117">
        <v>33</v>
      </c>
      <c r="H150" s="149">
        <v>0.39249999999999996</v>
      </c>
      <c r="I150" s="141">
        <v>0</v>
      </c>
      <c r="J150" s="141">
        <v>0</v>
      </c>
      <c r="K150" s="141">
        <v>0</v>
      </c>
      <c r="L150" s="141">
        <v>0</v>
      </c>
      <c r="M150" s="141">
        <v>0</v>
      </c>
      <c r="N150" s="142">
        <v>1</v>
      </c>
      <c r="Q150" t="str">
        <f t="shared" si="11"/>
        <v>Vegetables</v>
      </c>
      <c r="R150">
        <f t="shared" si="12"/>
        <v>0.39249999999999996</v>
      </c>
      <c r="S150">
        <f t="shared" si="12"/>
        <v>0</v>
      </c>
      <c r="T150">
        <f t="shared" si="12"/>
        <v>0</v>
      </c>
      <c r="U150">
        <f t="shared" si="12"/>
        <v>0</v>
      </c>
      <c r="V150">
        <f t="shared" si="12"/>
        <v>0</v>
      </c>
      <c r="W150">
        <f t="shared" si="13"/>
        <v>0</v>
      </c>
      <c r="Z150" s="52">
        <f t="shared" si="10"/>
        <v>0.39249999999999996</v>
      </c>
      <c r="AA150" s="52" cm="1">
        <f t="array" ref="AA150">INDEX(S150:W150,$Q$2)</f>
        <v>0</v>
      </c>
    </row>
    <row r="151" spans="6:27" ht="18" customHeight="1" x14ac:dyDescent="0.25">
      <c r="F151" s="90" t="s">
        <v>405</v>
      </c>
      <c r="G151" s="117">
        <v>34</v>
      </c>
      <c r="H151" s="149">
        <v>0.71875000000000011</v>
      </c>
      <c r="I151" s="141">
        <v>0.81553398058252424</v>
      </c>
      <c r="J151" s="141">
        <v>0</v>
      </c>
      <c r="K151" s="141">
        <v>0.81553398058252424</v>
      </c>
      <c r="L151" s="141">
        <v>0</v>
      </c>
      <c r="M151" s="141">
        <v>0</v>
      </c>
      <c r="N151" s="142">
        <v>1</v>
      </c>
      <c r="Q151" t="str">
        <f t="shared" si="11"/>
        <v>Vegetables</v>
      </c>
      <c r="R151">
        <f t="shared" si="12"/>
        <v>0.71875000000000011</v>
      </c>
      <c r="S151">
        <f t="shared" si="12"/>
        <v>0.81553398058252424</v>
      </c>
      <c r="T151">
        <f t="shared" si="12"/>
        <v>0</v>
      </c>
      <c r="U151">
        <f t="shared" si="12"/>
        <v>0.81553398058252424</v>
      </c>
      <c r="V151">
        <f t="shared" si="12"/>
        <v>0</v>
      </c>
      <c r="W151">
        <f t="shared" si="13"/>
        <v>0</v>
      </c>
      <c r="Z151" s="52">
        <f t="shared" si="10"/>
        <v>0.71875000000000011</v>
      </c>
      <c r="AA151" s="52" cm="1">
        <f t="array" ref="AA151">INDEX(S151:W151,$Q$2)</f>
        <v>0</v>
      </c>
    </row>
    <row r="152" spans="6:27" ht="18" customHeight="1" x14ac:dyDescent="0.25">
      <c r="F152" s="90" t="s">
        <v>405</v>
      </c>
      <c r="G152" s="117">
        <v>35</v>
      </c>
      <c r="H152" s="149">
        <v>0.46250000000000002</v>
      </c>
      <c r="I152" s="141"/>
      <c r="J152" s="141">
        <v>0</v>
      </c>
      <c r="K152" s="141"/>
      <c r="L152" s="141"/>
      <c r="M152" s="141"/>
      <c r="N152" s="142"/>
      <c r="Q152" t="str">
        <f t="shared" si="11"/>
        <v>Vegetables</v>
      </c>
      <c r="R152">
        <f t="shared" si="12"/>
        <v>0.46250000000000002</v>
      </c>
      <c r="S152" t="str">
        <f t="shared" si="12"/>
        <v/>
      </c>
      <c r="T152">
        <f t="shared" si="12"/>
        <v>0</v>
      </c>
      <c r="U152" t="str">
        <f t="shared" si="12"/>
        <v/>
      </c>
      <c r="V152" t="str">
        <f t="shared" si="12"/>
        <v/>
      </c>
      <c r="W152" t="str">
        <f t="shared" si="13"/>
        <v/>
      </c>
      <c r="Z152" s="52">
        <f t="shared" si="10"/>
        <v>0.46250000000000002</v>
      </c>
      <c r="AA152" s="52" cm="1">
        <f t="array" ref="AA152">INDEX(S152:W152,$Q$2)</f>
        <v>0</v>
      </c>
    </row>
    <row r="153" spans="6:27" ht="18" customHeight="1" x14ac:dyDescent="0.25">
      <c r="F153" s="90" t="s">
        <v>405</v>
      </c>
      <c r="G153" s="117">
        <v>36</v>
      </c>
      <c r="H153" s="149">
        <v>0.73124999999999996</v>
      </c>
      <c r="I153" s="141">
        <v>0.76595744680851063</v>
      </c>
      <c r="J153" s="141">
        <v>0.76595744680851063</v>
      </c>
      <c r="K153" s="141">
        <v>0</v>
      </c>
      <c r="L153" s="141">
        <v>0</v>
      </c>
      <c r="M153" s="141">
        <v>0</v>
      </c>
      <c r="N153" s="142">
        <v>1</v>
      </c>
      <c r="Q153" t="str">
        <f t="shared" si="11"/>
        <v>Vegetables</v>
      </c>
      <c r="R153">
        <f t="shared" si="12"/>
        <v>0.73124999999999996</v>
      </c>
      <c r="S153">
        <f t="shared" si="12"/>
        <v>0.76595744680851063</v>
      </c>
      <c r="T153">
        <f t="shared" si="12"/>
        <v>0.76595744680851063</v>
      </c>
      <c r="U153">
        <f t="shared" si="12"/>
        <v>0</v>
      </c>
      <c r="V153">
        <f t="shared" si="12"/>
        <v>0</v>
      </c>
      <c r="W153">
        <f t="shared" si="13"/>
        <v>0</v>
      </c>
      <c r="Z153" s="52">
        <f t="shared" si="10"/>
        <v>0.73124999999999996</v>
      </c>
      <c r="AA153" s="52" cm="1">
        <f t="array" ref="AA153">INDEX(S153:W153,$Q$2)</f>
        <v>0.76595744680851063</v>
      </c>
    </row>
    <row r="154" spans="6:27" ht="18" customHeight="1" x14ac:dyDescent="0.25">
      <c r="F154" s="90" t="s">
        <v>405</v>
      </c>
      <c r="G154" s="117">
        <v>37</v>
      </c>
      <c r="H154" s="149">
        <v>0.46666666666666667</v>
      </c>
      <c r="I154" s="141">
        <v>6.282051282051281</v>
      </c>
      <c r="J154" s="141">
        <v>0.96153846153846156</v>
      </c>
      <c r="K154" s="141">
        <v>3.4615384615384612</v>
      </c>
      <c r="L154" s="141">
        <v>1.858974358974359</v>
      </c>
      <c r="M154" s="141">
        <v>1.858974358974359</v>
      </c>
      <c r="N154" s="142">
        <v>1</v>
      </c>
      <c r="Q154" t="str">
        <f t="shared" si="11"/>
        <v>Vegetables</v>
      </c>
      <c r="R154">
        <f t="shared" si="12"/>
        <v>0.46666666666666667</v>
      </c>
      <c r="S154">
        <f t="shared" si="12"/>
        <v>6.282051282051281</v>
      </c>
      <c r="T154">
        <f t="shared" si="12"/>
        <v>0.96153846153846156</v>
      </c>
      <c r="U154">
        <f t="shared" si="12"/>
        <v>3.4615384615384612</v>
      </c>
      <c r="V154">
        <f t="shared" si="12"/>
        <v>1.858974358974359</v>
      </c>
      <c r="W154">
        <f t="shared" si="13"/>
        <v>1.858974358974359</v>
      </c>
      <c r="Z154" s="52">
        <f t="shared" si="10"/>
        <v>0.46666666666666667</v>
      </c>
      <c r="AA154" s="52" cm="1">
        <f t="array" ref="AA154">INDEX(S154:W154,$Q$2)</f>
        <v>0.96153846153846156</v>
      </c>
    </row>
    <row r="155" spans="6:27" ht="18" customHeight="1" x14ac:dyDescent="0.25">
      <c r="F155" s="90" t="s">
        <v>405</v>
      </c>
      <c r="G155" s="117">
        <v>38</v>
      </c>
      <c r="H155" s="149">
        <v>0.36249999999999999</v>
      </c>
      <c r="I155" s="141">
        <v>0</v>
      </c>
      <c r="J155" s="141">
        <v>0</v>
      </c>
      <c r="K155" s="141">
        <v>0</v>
      </c>
      <c r="L155" s="141">
        <v>0</v>
      </c>
      <c r="M155" s="141">
        <v>0</v>
      </c>
      <c r="N155" s="142">
        <v>1</v>
      </c>
      <c r="Q155" t="str">
        <f t="shared" si="11"/>
        <v>Vegetables</v>
      </c>
      <c r="R155">
        <f t="shared" si="12"/>
        <v>0.36249999999999999</v>
      </c>
      <c r="S155">
        <f t="shared" si="12"/>
        <v>0</v>
      </c>
      <c r="T155">
        <f t="shared" si="12"/>
        <v>0</v>
      </c>
      <c r="U155">
        <f t="shared" si="12"/>
        <v>0</v>
      </c>
      <c r="V155">
        <f t="shared" si="12"/>
        <v>0</v>
      </c>
      <c r="W155">
        <f t="shared" si="13"/>
        <v>0</v>
      </c>
      <c r="Z155" s="52">
        <f t="shared" si="10"/>
        <v>0.36249999999999999</v>
      </c>
      <c r="AA155" s="52" cm="1">
        <f t="array" ref="AA155">INDEX(S155:W155,$Q$2)</f>
        <v>0</v>
      </c>
    </row>
    <row r="156" spans="6:27" ht="18" customHeight="1" x14ac:dyDescent="0.25">
      <c r="F156" s="90" t="s">
        <v>405</v>
      </c>
      <c r="G156" s="117">
        <v>39</v>
      </c>
      <c r="H156" s="149">
        <v>0.52500000000000002</v>
      </c>
      <c r="I156" s="141">
        <v>0.72812500000000002</v>
      </c>
      <c r="J156" s="141">
        <v>0.20729166666666668</v>
      </c>
      <c r="K156" s="141">
        <v>0.3125</v>
      </c>
      <c r="L156" s="141">
        <v>0.20833333333333334</v>
      </c>
      <c r="M156" s="141">
        <v>0.20833333333333334</v>
      </c>
      <c r="N156" s="142">
        <v>1</v>
      </c>
      <c r="Q156" t="str">
        <f t="shared" si="11"/>
        <v>Vegetables</v>
      </c>
      <c r="R156">
        <f t="shared" si="12"/>
        <v>0.52500000000000002</v>
      </c>
      <c r="S156">
        <f t="shared" si="12"/>
        <v>0.72812500000000002</v>
      </c>
      <c r="T156">
        <f t="shared" si="12"/>
        <v>0.20729166666666668</v>
      </c>
      <c r="U156">
        <f t="shared" si="12"/>
        <v>0.3125</v>
      </c>
      <c r="V156">
        <f t="shared" si="12"/>
        <v>0.20833333333333334</v>
      </c>
      <c r="W156">
        <f t="shared" si="13"/>
        <v>0.20833333333333334</v>
      </c>
      <c r="Z156" s="52">
        <f t="shared" si="10"/>
        <v>0.52500000000000002</v>
      </c>
      <c r="AA156" s="52" cm="1">
        <f t="array" ref="AA156">INDEX(S156:W156,$Q$2)</f>
        <v>0.20729166666666668</v>
      </c>
    </row>
    <row r="157" spans="6:27" ht="18" customHeight="1" x14ac:dyDescent="0.25">
      <c r="F157" s="90" t="s">
        <v>405</v>
      </c>
      <c r="G157" s="117">
        <v>40</v>
      </c>
      <c r="H157" s="149">
        <v>0.35416666666666663</v>
      </c>
      <c r="I157" s="141">
        <v>3.98</v>
      </c>
      <c r="J157" s="141">
        <v>0.98</v>
      </c>
      <c r="K157" s="141">
        <v>1.5</v>
      </c>
      <c r="L157" s="141">
        <v>1</v>
      </c>
      <c r="M157" s="141">
        <v>1.5</v>
      </c>
      <c r="N157" s="142">
        <v>1</v>
      </c>
      <c r="Q157" t="str">
        <f t="shared" si="11"/>
        <v>Vegetables</v>
      </c>
      <c r="R157">
        <f t="shared" si="12"/>
        <v>0.35416666666666663</v>
      </c>
      <c r="S157">
        <f t="shared" si="12"/>
        <v>3.98</v>
      </c>
      <c r="T157">
        <f t="shared" si="12"/>
        <v>0.98</v>
      </c>
      <c r="U157">
        <f t="shared" si="12"/>
        <v>1.5</v>
      </c>
      <c r="V157">
        <f t="shared" si="12"/>
        <v>1</v>
      </c>
      <c r="W157">
        <f t="shared" si="13"/>
        <v>1.5</v>
      </c>
      <c r="Z157" s="52">
        <f t="shared" si="10"/>
        <v>0.35416666666666663</v>
      </c>
      <c r="AA157" s="52" cm="1">
        <f t="array" ref="AA157">INDEX(S157:W157,$Q$2)</f>
        <v>0.98</v>
      </c>
    </row>
    <row r="158" spans="6:27" ht="18" customHeight="1" x14ac:dyDescent="0.25">
      <c r="F158" s="90" t="s">
        <v>405</v>
      </c>
      <c r="G158" s="117">
        <v>41</v>
      </c>
      <c r="H158" s="149">
        <v>0.19583333333333333</v>
      </c>
      <c r="I158" s="141">
        <v>0</v>
      </c>
      <c r="J158" s="141">
        <v>0</v>
      </c>
      <c r="K158" s="141">
        <v>0</v>
      </c>
      <c r="L158" s="141">
        <v>0</v>
      </c>
      <c r="M158" s="141">
        <v>0</v>
      </c>
      <c r="N158" s="142">
        <v>1</v>
      </c>
      <c r="Q158" t="str">
        <f t="shared" si="11"/>
        <v>Vegetables</v>
      </c>
      <c r="R158">
        <f t="shared" si="12"/>
        <v>0.19583333333333333</v>
      </c>
      <c r="S158">
        <f t="shared" si="12"/>
        <v>0</v>
      </c>
      <c r="T158">
        <f t="shared" si="12"/>
        <v>0</v>
      </c>
      <c r="U158">
        <f t="shared" si="12"/>
        <v>0</v>
      </c>
      <c r="V158">
        <f t="shared" si="12"/>
        <v>0</v>
      </c>
      <c r="W158">
        <f t="shared" si="13"/>
        <v>0</v>
      </c>
      <c r="Z158" s="52">
        <f t="shared" si="10"/>
        <v>0.19583333333333333</v>
      </c>
      <c r="AA158" s="52" cm="1">
        <f t="array" ref="AA158">INDEX(S158:W158,$Q$2)</f>
        <v>0</v>
      </c>
    </row>
    <row r="159" spans="6:27" ht="18" customHeight="1" x14ac:dyDescent="0.25">
      <c r="F159" s="90" t="s">
        <v>405</v>
      </c>
      <c r="G159" s="117">
        <v>42</v>
      </c>
      <c r="H159" s="149">
        <v>0.39583333333333331</v>
      </c>
      <c r="I159" s="141">
        <v>9.375</v>
      </c>
      <c r="J159" s="141">
        <v>1.875</v>
      </c>
      <c r="K159" s="141">
        <v>5.625</v>
      </c>
      <c r="L159" s="141">
        <v>1.875</v>
      </c>
      <c r="M159" s="141">
        <v>1.875</v>
      </c>
      <c r="N159" s="142">
        <v>1</v>
      </c>
      <c r="Q159" t="str">
        <f t="shared" si="11"/>
        <v>Vegetables</v>
      </c>
      <c r="R159">
        <f t="shared" si="12"/>
        <v>0.39583333333333331</v>
      </c>
      <c r="S159">
        <f t="shared" si="12"/>
        <v>9.375</v>
      </c>
      <c r="T159">
        <f t="shared" si="12"/>
        <v>1.875</v>
      </c>
      <c r="U159">
        <f t="shared" si="12"/>
        <v>5.625</v>
      </c>
      <c r="V159">
        <f t="shared" si="12"/>
        <v>1.875</v>
      </c>
      <c r="W159">
        <f t="shared" si="13"/>
        <v>1.875</v>
      </c>
      <c r="Z159" s="52">
        <f t="shared" si="10"/>
        <v>0.39583333333333331</v>
      </c>
      <c r="AA159" s="52" cm="1">
        <f t="array" ref="AA159">INDEX(S159:W159,$Q$2)</f>
        <v>1.875</v>
      </c>
    </row>
    <row r="160" spans="6:27" ht="18" customHeight="1" x14ac:dyDescent="0.25">
      <c r="F160" s="119" t="s">
        <v>86</v>
      </c>
      <c r="G160" s="114">
        <v>3</v>
      </c>
      <c r="H160" s="150">
        <v>0.72499999999999998</v>
      </c>
      <c r="I160" s="138">
        <v>19.899999999999999</v>
      </c>
      <c r="J160" s="138">
        <v>0</v>
      </c>
      <c r="K160" s="138">
        <v>3.9</v>
      </c>
      <c r="L160" s="138">
        <v>16</v>
      </c>
      <c r="M160" s="138">
        <v>16</v>
      </c>
      <c r="N160" s="140">
        <v>1</v>
      </c>
      <c r="Q160" t="str">
        <f t="shared" si="11"/>
        <v>Vineyards</v>
      </c>
      <c r="R160">
        <f t="shared" si="12"/>
        <v>0.72499999999999998</v>
      </c>
      <c r="S160">
        <f t="shared" si="12"/>
        <v>19.899999999999999</v>
      </c>
      <c r="T160">
        <f t="shared" si="12"/>
        <v>0</v>
      </c>
      <c r="U160">
        <f t="shared" si="12"/>
        <v>3.9</v>
      </c>
      <c r="V160">
        <f t="shared" si="12"/>
        <v>16</v>
      </c>
      <c r="W160">
        <f t="shared" si="13"/>
        <v>16</v>
      </c>
      <c r="Z160" s="52">
        <f t="shared" si="10"/>
        <v>0.72499999999999998</v>
      </c>
      <c r="AA160" s="52" cm="1">
        <f t="array" ref="AA160">INDEX(S160:W160,$Q$2)</f>
        <v>0</v>
      </c>
    </row>
    <row r="161" spans="6:27" ht="18" customHeight="1" x14ac:dyDescent="0.25">
      <c r="F161" s="90" t="s">
        <v>86</v>
      </c>
      <c r="G161" s="117">
        <v>4</v>
      </c>
      <c r="H161" s="149">
        <v>0.7</v>
      </c>
      <c r="I161" s="141">
        <v>25.2</v>
      </c>
      <c r="J161" s="141">
        <v>0.3</v>
      </c>
      <c r="K161" s="141">
        <v>24</v>
      </c>
      <c r="L161" s="141">
        <v>0.9</v>
      </c>
      <c r="M161" s="141">
        <v>0.9</v>
      </c>
      <c r="N161" s="142">
        <v>1</v>
      </c>
      <c r="Q161" t="str">
        <f t="shared" si="11"/>
        <v>Vineyards</v>
      </c>
      <c r="R161">
        <f t="shared" si="12"/>
        <v>0.7</v>
      </c>
      <c r="S161">
        <f t="shared" si="12"/>
        <v>25.2</v>
      </c>
      <c r="T161">
        <f t="shared" si="12"/>
        <v>0.3</v>
      </c>
      <c r="U161">
        <f t="shared" si="12"/>
        <v>24</v>
      </c>
      <c r="V161">
        <f t="shared" si="12"/>
        <v>0.9</v>
      </c>
      <c r="W161">
        <f t="shared" si="13"/>
        <v>0.9</v>
      </c>
      <c r="Z161" s="52">
        <f t="shared" si="10"/>
        <v>0.7</v>
      </c>
      <c r="AA161" s="52" cm="1">
        <f t="array" ref="AA161">INDEX(S161:W161,$Q$2)</f>
        <v>0.3</v>
      </c>
    </row>
    <row r="162" spans="6:27" ht="18" customHeight="1" x14ac:dyDescent="0.25">
      <c r="F162" s="90" t="s">
        <v>86</v>
      </c>
      <c r="G162" s="117">
        <v>5</v>
      </c>
      <c r="H162" s="149">
        <v>0.7</v>
      </c>
      <c r="I162" s="141">
        <v>12.02</v>
      </c>
      <c r="J162" s="141">
        <v>0.02</v>
      </c>
      <c r="K162" s="141">
        <v>11</v>
      </c>
      <c r="L162" s="141">
        <v>1</v>
      </c>
      <c r="M162" s="141">
        <v>1</v>
      </c>
      <c r="N162" s="142">
        <v>1</v>
      </c>
      <c r="Q162" t="str">
        <f t="shared" si="11"/>
        <v>Vineyards</v>
      </c>
      <c r="R162">
        <f t="shared" si="12"/>
        <v>0.7</v>
      </c>
      <c r="S162">
        <f t="shared" si="12"/>
        <v>12.02</v>
      </c>
      <c r="T162">
        <f t="shared" si="12"/>
        <v>0.02</v>
      </c>
      <c r="U162">
        <f t="shared" si="12"/>
        <v>11</v>
      </c>
      <c r="V162">
        <f t="shared" si="12"/>
        <v>1</v>
      </c>
      <c r="W162">
        <f t="shared" si="13"/>
        <v>1</v>
      </c>
      <c r="Z162" s="52">
        <f t="shared" si="10"/>
        <v>0.7</v>
      </c>
      <c r="AA162" s="52" cm="1">
        <f t="array" ref="AA162">INDEX(S162:W162,$Q$2)</f>
        <v>0.02</v>
      </c>
    </row>
    <row r="163" spans="6:27" ht="18" customHeight="1" x14ac:dyDescent="0.25">
      <c r="F163" s="90" t="s">
        <v>86</v>
      </c>
      <c r="G163" s="117">
        <v>6</v>
      </c>
      <c r="H163" s="149">
        <v>0.625</v>
      </c>
      <c r="I163" s="141">
        <v>16.3</v>
      </c>
      <c r="J163" s="141">
        <v>0.1</v>
      </c>
      <c r="K163" s="141">
        <v>15</v>
      </c>
      <c r="L163" s="141">
        <v>1.2</v>
      </c>
      <c r="M163" s="141">
        <v>1.2</v>
      </c>
      <c r="N163" s="142">
        <v>1</v>
      </c>
      <c r="Q163" t="str">
        <f t="shared" si="11"/>
        <v>Vineyards</v>
      </c>
      <c r="R163">
        <f t="shared" si="12"/>
        <v>0.625</v>
      </c>
      <c r="S163">
        <f t="shared" si="12"/>
        <v>16.3</v>
      </c>
      <c r="T163">
        <f t="shared" si="12"/>
        <v>0.1</v>
      </c>
      <c r="U163">
        <f t="shared" si="12"/>
        <v>15</v>
      </c>
      <c r="V163">
        <f t="shared" si="12"/>
        <v>1.2</v>
      </c>
      <c r="W163">
        <f t="shared" si="13"/>
        <v>1.2</v>
      </c>
      <c r="Z163" s="52">
        <f t="shared" si="10"/>
        <v>0.625</v>
      </c>
      <c r="AA163" s="52" cm="1">
        <f t="array" ref="AA163">INDEX(S163:W163,$Q$2)</f>
        <v>0.1</v>
      </c>
    </row>
    <row r="164" spans="6:27" ht="18" customHeight="1" x14ac:dyDescent="0.25">
      <c r="F164" s="90" t="s">
        <v>86</v>
      </c>
      <c r="G164" s="117">
        <v>7</v>
      </c>
      <c r="H164" s="149">
        <v>0.74583333333333335</v>
      </c>
      <c r="I164" s="141">
        <v>12.477777777777778</v>
      </c>
      <c r="J164" s="141">
        <v>0.2</v>
      </c>
      <c r="K164" s="141">
        <v>10.833333333333334</v>
      </c>
      <c r="L164" s="141">
        <v>1.4444444444444444</v>
      </c>
      <c r="M164" s="141">
        <v>1.4444444444444444</v>
      </c>
      <c r="N164" s="142">
        <v>1</v>
      </c>
      <c r="Q164" t="str">
        <f t="shared" si="11"/>
        <v>Vineyards</v>
      </c>
      <c r="R164">
        <f t="shared" si="12"/>
        <v>0.74583333333333335</v>
      </c>
      <c r="S164">
        <f t="shared" si="12"/>
        <v>12.477777777777778</v>
      </c>
      <c r="T164">
        <f t="shared" si="12"/>
        <v>0.2</v>
      </c>
      <c r="U164">
        <f t="shared" si="12"/>
        <v>10.833333333333334</v>
      </c>
      <c r="V164">
        <f t="shared" si="12"/>
        <v>1.4444444444444444</v>
      </c>
      <c r="W164">
        <f t="shared" si="13"/>
        <v>1.4444444444444444</v>
      </c>
      <c r="Z164" s="52">
        <f t="shared" si="10"/>
        <v>0.74583333333333335</v>
      </c>
      <c r="AA164" s="52" cm="1">
        <f t="array" ref="AA164">INDEX(S164:W164,$Q$2)</f>
        <v>0.2</v>
      </c>
    </row>
    <row r="165" spans="6:27" ht="18" customHeight="1" x14ac:dyDescent="0.25">
      <c r="F165" s="90" t="s">
        <v>86</v>
      </c>
      <c r="G165" s="117">
        <v>8</v>
      </c>
      <c r="H165" s="149">
        <v>0.72499999999999998</v>
      </c>
      <c r="I165" s="141">
        <v>17.2</v>
      </c>
      <c r="J165" s="141">
        <v>0.2</v>
      </c>
      <c r="K165" s="141">
        <v>15</v>
      </c>
      <c r="L165" s="141">
        <v>2</v>
      </c>
      <c r="M165" s="141">
        <v>2</v>
      </c>
      <c r="N165" s="142">
        <v>1</v>
      </c>
      <c r="Q165" t="str">
        <f t="shared" si="11"/>
        <v>Vineyards</v>
      </c>
      <c r="R165">
        <f t="shared" si="12"/>
        <v>0.72499999999999998</v>
      </c>
      <c r="S165">
        <f t="shared" si="12"/>
        <v>17.2</v>
      </c>
      <c r="T165">
        <f t="shared" si="12"/>
        <v>0.2</v>
      </c>
      <c r="U165">
        <f t="shared" si="12"/>
        <v>15</v>
      </c>
      <c r="V165">
        <f t="shared" si="12"/>
        <v>2</v>
      </c>
      <c r="W165">
        <f t="shared" si="13"/>
        <v>2</v>
      </c>
      <c r="Z165" s="52">
        <f t="shared" si="10"/>
        <v>0.72499999999999998</v>
      </c>
      <c r="AA165" s="52" cm="1">
        <f t="array" ref="AA165">INDEX(S165:W165,$Q$2)</f>
        <v>0.2</v>
      </c>
    </row>
    <row r="166" spans="6:27" ht="18" customHeight="1" x14ac:dyDescent="0.25">
      <c r="F166" s="90" t="s">
        <v>86</v>
      </c>
      <c r="G166" s="117">
        <v>9</v>
      </c>
      <c r="H166" s="149">
        <v>0.82499999999999996</v>
      </c>
      <c r="I166" s="141">
        <v>14.1</v>
      </c>
      <c r="J166" s="141">
        <v>0.1</v>
      </c>
      <c r="K166" s="141">
        <v>14</v>
      </c>
      <c r="L166" s="141">
        <v>0</v>
      </c>
      <c r="M166" s="141">
        <v>0</v>
      </c>
      <c r="N166" s="142">
        <v>1</v>
      </c>
      <c r="Q166" t="str">
        <f t="shared" si="11"/>
        <v>Vineyards</v>
      </c>
      <c r="R166">
        <f t="shared" si="12"/>
        <v>0.82499999999999996</v>
      </c>
      <c r="S166">
        <f t="shared" si="12"/>
        <v>14.1</v>
      </c>
      <c r="T166">
        <f t="shared" si="12"/>
        <v>0.1</v>
      </c>
      <c r="U166">
        <f t="shared" si="12"/>
        <v>14</v>
      </c>
      <c r="V166">
        <f t="shared" si="12"/>
        <v>0</v>
      </c>
      <c r="W166">
        <f t="shared" si="13"/>
        <v>0</v>
      </c>
      <c r="Z166" s="52">
        <f t="shared" si="10"/>
        <v>0.82499999999999996</v>
      </c>
      <c r="AA166" s="52" cm="1">
        <f t="array" ref="AA166">INDEX(S166:W166,$Q$2)</f>
        <v>0.1</v>
      </c>
    </row>
    <row r="167" spans="6:27" ht="18" customHeight="1" x14ac:dyDescent="0.25">
      <c r="F167" s="90" t="s">
        <v>86</v>
      </c>
      <c r="G167" s="117">
        <v>10</v>
      </c>
      <c r="H167" s="149">
        <v>0.76249999999999996</v>
      </c>
      <c r="I167" s="141">
        <v>12.4</v>
      </c>
      <c r="J167" s="141">
        <v>0.4</v>
      </c>
      <c r="K167" s="141">
        <v>12</v>
      </c>
      <c r="L167" s="141">
        <v>0</v>
      </c>
      <c r="M167" s="141">
        <v>0</v>
      </c>
      <c r="N167" s="142">
        <v>1</v>
      </c>
      <c r="Q167" t="str">
        <f t="shared" si="11"/>
        <v>Vineyards</v>
      </c>
      <c r="R167">
        <f t="shared" si="12"/>
        <v>0.76249999999999996</v>
      </c>
      <c r="S167">
        <f t="shared" si="12"/>
        <v>12.4</v>
      </c>
      <c r="T167">
        <f t="shared" si="12"/>
        <v>0.4</v>
      </c>
      <c r="U167">
        <f t="shared" si="12"/>
        <v>12</v>
      </c>
      <c r="V167">
        <f t="shared" si="12"/>
        <v>0</v>
      </c>
      <c r="W167">
        <f t="shared" si="13"/>
        <v>0</v>
      </c>
      <c r="Z167" s="52">
        <f t="shared" si="10"/>
        <v>0.76249999999999996</v>
      </c>
      <c r="AA167" s="52" cm="1">
        <f t="array" ref="AA167">INDEX(S167:W167,$Q$2)</f>
        <v>0.4</v>
      </c>
    </row>
    <row r="168" spans="6:27" ht="18" customHeight="1" x14ac:dyDescent="0.25">
      <c r="F168" s="90" t="s">
        <v>86</v>
      </c>
      <c r="G168" s="117">
        <v>11</v>
      </c>
      <c r="H168" s="149">
        <v>0.73750000000000004</v>
      </c>
      <c r="I168" s="141">
        <v>12.4</v>
      </c>
      <c r="J168" s="141">
        <v>0.4</v>
      </c>
      <c r="K168" s="141">
        <v>12</v>
      </c>
      <c r="L168" s="141">
        <v>0</v>
      </c>
      <c r="M168" s="141">
        <v>0</v>
      </c>
      <c r="N168" s="142">
        <v>1</v>
      </c>
      <c r="Q168" t="str">
        <f t="shared" si="11"/>
        <v>Vineyards</v>
      </c>
      <c r="R168">
        <f t="shared" si="12"/>
        <v>0.73750000000000004</v>
      </c>
      <c r="S168">
        <f t="shared" si="12"/>
        <v>12.4</v>
      </c>
      <c r="T168">
        <f t="shared" si="12"/>
        <v>0.4</v>
      </c>
      <c r="U168">
        <f t="shared" si="12"/>
        <v>12</v>
      </c>
      <c r="V168">
        <f t="shared" si="12"/>
        <v>0</v>
      </c>
      <c r="W168">
        <f t="shared" si="13"/>
        <v>0</v>
      </c>
      <c r="Z168" s="52">
        <f t="shared" si="10"/>
        <v>0.73750000000000004</v>
      </c>
      <c r="AA168" s="52" cm="1">
        <f t="array" ref="AA168">INDEX(S168:W168,$Q$2)</f>
        <v>0.4</v>
      </c>
    </row>
    <row r="169" spans="6:27" ht="18" customHeight="1" x14ac:dyDescent="0.25">
      <c r="F169" s="90" t="s">
        <v>86</v>
      </c>
      <c r="G169" s="117">
        <v>12</v>
      </c>
      <c r="H169" s="149">
        <v>0.61250000000000004</v>
      </c>
      <c r="I169" s="141">
        <v>17</v>
      </c>
      <c r="J169" s="141">
        <v>0</v>
      </c>
      <c r="K169" s="141">
        <v>15</v>
      </c>
      <c r="L169" s="141">
        <v>2</v>
      </c>
      <c r="M169" s="141">
        <v>2</v>
      </c>
      <c r="N169" s="142">
        <v>1</v>
      </c>
      <c r="Q169" t="str">
        <f t="shared" si="11"/>
        <v>Vineyards</v>
      </c>
      <c r="R169">
        <f t="shared" si="12"/>
        <v>0.61250000000000004</v>
      </c>
      <c r="S169">
        <f t="shared" si="12"/>
        <v>17</v>
      </c>
      <c r="T169">
        <f t="shared" si="12"/>
        <v>0</v>
      </c>
      <c r="U169">
        <f t="shared" si="12"/>
        <v>15</v>
      </c>
      <c r="V169">
        <f t="shared" si="12"/>
        <v>2</v>
      </c>
      <c r="W169">
        <f t="shared" si="13"/>
        <v>2</v>
      </c>
      <c r="Z169" s="52">
        <f t="shared" si="10"/>
        <v>0.61250000000000004</v>
      </c>
      <c r="AA169" s="52" cm="1">
        <f t="array" ref="AA169">INDEX(S169:W169,$Q$2)</f>
        <v>0</v>
      </c>
    </row>
    <row r="170" spans="6:27" ht="18" customHeight="1" x14ac:dyDescent="0.25">
      <c r="F170" s="90" t="s">
        <v>86</v>
      </c>
      <c r="G170" s="117">
        <v>15</v>
      </c>
      <c r="H170" s="149">
        <v>0.86250000000000004</v>
      </c>
      <c r="I170" s="141">
        <v>10.780000000000001</v>
      </c>
      <c r="J170" s="141">
        <v>0</v>
      </c>
      <c r="K170" s="141">
        <v>9.8000000000000007</v>
      </c>
      <c r="L170" s="141">
        <v>0.98</v>
      </c>
      <c r="M170" s="141">
        <v>0.98</v>
      </c>
      <c r="N170" s="142">
        <v>1</v>
      </c>
      <c r="Q170" t="str">
        <f t="shared" si="11"/>
        <v>Vineyards</v>
      </c>
      <c r="R170">
        <f t="shared" si="12"/>
        <v>0.86250000000000004</v>
      </c>
      <c r="S170">
        <f t="shared" si="12"/>
        <v>10.780000000000001</v>
      </c>
      <c r="T170">
        <f t="shared" si="12"/>
        <v>0</v>
      </c>
      <c r="U170">
        <f t="shared" si="12"/>
        <v>9.8000000000000007</v>
      </c>
      <c r="V170">
        <f t="shared" si="12"/>
        <v>0.98</v>
      </c>
      <c r="W170">
        <f t="shared" si="13"/>
        <v>0.98</v>
      </c>
      <c r="Z170" s="52">
        <f t="shared" si="10"/>
        <v>0.86250000000000004</v>
      </c>
      <c r="AA170" s="52" cm="1">
        <f t="array" ref="AA170">INDEX(S170:W170,$Q$2)</f>
        <v>0</v>
      </c>
    </row>
    <row r="171" spans="6:27" ht="18" customHeight="1" x14ac:dyDescent="0.25">
      <c r="F171" s="90" t="s">
        <v>86</v>
      </c>
      <c r="G171" s="117">
        <v>16</v>
      </c>
      <c r="H171" s="149">
        <v>0.5625</v>
      </c>
      <c r="I171" s="141">
        <v>10.1</v>
      </c>
      <c r="J171" s="141">
        <v>1</v>
      </c>
      <c r="K171" s="141">
        <v>9.1</v>
      </c>
      <c r="L171" s="141">
        <v>0</v>
      </c>
      <c r="M171" s="141">
        <v>0</v>
      </c>
      <c r="N171" s="142">
        <v>1</v>
      </c>
      <c r="Q171" t="str">
        <f t="shared" si="11"/>
        <v>Vineyards</v>
      </c>
      <c r="R171">
        <f t="shared" si="12"/>
        <v>0.5625</v>
      </c>
      <c r="S171">
        <f t="shared" si="12"/>
        <v>10.1</v>
      </c>
      <c r="T171">
        <f t="shared" si="12"/>
        <v>1</v>
      </c>
      <c r="U171">
        <f t="shared" si="12"/>
        <v>9.1</v>
      </c>
      <c r="V171">
        <f t="shared" si="12"/>
        <v>0</v>
      </c>
      <c r="W171">
        <f t="shared" si="13"/>
        <v>0</v>
      </c>
      <c r="Z171" s="52">
        <f t="shared" si="10"/>
        <v>0.5625</v>
      </c>
      <c r="AA171" s="52" cm="1">
        <f t="array" ref="AA171">INDEX(S171:W171,$Q$2)</f>
        <v>1</v>
      </c>
    </row>
    <row r="172" spans="6:27" ht="18" customHeight="1" x14ac:dyDescent="0.25">
      <c r="F172" s="90" t="s">
        <v>86</v>
      </c>
      <c r="G172" s="117">
        <v>17</v>
      </c>
      <c r="H172" s="149">
        <v>0.82499999999999996</v>
      </c>
      <c r="I172" s="141">
        <v>4.0750000000000002</v>
      </c>
      <c r="J172" s="141">
        <v>7.4999999999999997E-2</v>
      </c>
      <c r="K172" s="141">
        <v>3.2</v>
      </c>
      <c r="L172" s="141">
        <v>0.8</v>
      </c>
      <c r="M172" s="141">
        <v>0.8</v>
      </c>
      <c r="N172" s="142">
        <v>1</v>
      </c>
      <c r="Q172" t="str">
        <f t="shared" si="11"/>
        <v>Vineyards</v>
      </c>
      <c r="R172">
        <f t="shared" si="12"/>
        <v>0.82499999999999996</v>
      </c>
      <c r="S172">
        <f t="shared" si="12"/>
        <v>4.0750000000000002</v>
      </c>
      <c r="T172">
        <f t="shared" si="12"/>
        <v>7.4999999999999997E-2</v>
      </c>
      <c r="U172">
        <f t="shared" si="12"/>
        <v>3.2</v>
      </c>
      <c r="V172">
        <f t="shared" si="12"/>
        <v>0.8</v>
      </c>
      <c r="W172">
        <f t="shared" si="13"/>
        <v>0.8</v>
      </c>
      <c r="Z172" s="52">
        <f t="shared" si="10"/>
        <v>0.82499999999999996</v>
      </c>
      <c r="AA172" s="52" cm="1">
        <f t="array" ref="AA172">INDEX(S172:W172,$Q$2)</f>
        <v>7.4999999999999997E-2</v>
      </c>
    </row>
    <row r="173" spans="6:27" ht="18" customHeight="1" x14ac:dyDescent="0.25">
      <c r="F173" s="90" t="s">
        <v>86</v>
      </c>
      <c r="G173" s="117">
        <v>18</v>
      </c>
      <c r="H173" s="149">
        <v>0.82916666666666661</v>
      </c>
      <c r="I173" s="141">
        <v>0</v>
      </c>
      <c r="J173" s="141">
        <v>0</v>
      </c>
      <c r="K173" s="141">
        <v>0</v>
      </c>
      <c r="L173" s="141">
        <v>0</v>
      </c>
      <c r="M173" s="141">
        <v>0</v>
      </c>
      <c r="N173" s="142">
        <v>1</v>
      </c>
      <c r="Q173" t="str">
        <f t="shared" si="11"/>
        <v>Vineyards</v>
      </c>
      <c r="R173">
        <f t="shared" si="12"/>
        <v>0.82916666666666661</v>
      </c>
      <c r="S173">
        <f t="shared" si="12"/>
        <v>0</v>
      </c>
      <c r="T173">
        <f t="shared" si="12"/>
        <v>0</v>
      </c>
      <c r="U173">
        <f t="shared" si="12"/>
        <v>0</v>
      </c>
      <c r="V173">
        <f t="shared" si="12"/>
        <v>0</v>
      </c>
      <c r="W173">
        <f t="shared" si="13"/>
        <v>0</v>
      </c>
      <c r="Z173" s="52">
        <f t="shared" si="10"/>
        <v>0.82916666666666661</v>
      </c>
      <c r="AA173" s="52" cm="1">
        <f t="array" ref="AA173">INDEX(S173:W173,$Q$2)</f>
        <v>0</v>
      </c>
    </row>
    <row r="174" spans="6:27" ht="18" customHeight="1" x14ac:dyDescent="0.25">
      <c r="F174" s="90" t="s">
        <v>86</v>
      </c>
      <c r="G174" s="117">
        <v>19</v>
      </c>
      <c r="H174" s="149">
        <v>0.69374999999999998</v>
      </c>
      <c r="I174" s="141">
        <v>8.2070000000000007</v>
      </c>
      <c r="J174" s="141">
        <v>0.8</v>
      </c>
      <c r="K174" s="141">
        <v>5.15</v>
      </c>
      <c r="L174" s="141">
        <v>2</v>
      </c>
      <c r="M174" s="141">
        <v>2.2570000000000001</v>
      </c>
      <c r="N174" s="142">
        <v>1</v>
      </c>
      <c r="Q174" t="str">
        <f t="shared" si="11"/>
        <v>Vineyards</v>
      </c>
      <c r="R174">
        <f t="shared" si="12"/>
        <v>0.69374999999999998</v>
      </c>
      <c r="S174">
        <f t="shared" si="12"/>
        <v>8.2070000000000007</v>
      </c>
      <c r="T174">
        <f t="shared" si="12"/>
        <v>0.8</v>
      </c>
      <c r="U174">
        <f t="shared" si="12"/>
        <v>5.15</v>
      </c>
      <c r="V174">
        <f t="shared" si="12"/>
        <v>2</v>
      </c>
      <c r="W174">
        <f t="shared" si="13"/>
        <v>2.2570000000000001</v>
      </c>
      <c r="Z174" s="52">
        <f t="shared" si="10"/>
        <v>0.69374999999999998</v>
      </c>
      <c r="AA174" s="52" cm="1">
        <f t="array" ref="AA174">INDEX(S174:W174,$Q$2)</f>
        <v>0.8</v>
      </c>
    </row>
    <row r="175" spans="6:27" ht="18" customHeight="1" x14ac:dyDescent="0.25">
      <c r="F175" s="90" t="s">
        <v>86</v>
      </c>
      <c r="G175" s="117">
        <v>20</v>
      </c>
      <c r="H175" s="149">
        <v>0.7583333333333333</v>
      </c>
      <c r="I175" s="141">
        <v>10.2325</v>
      </c>
      <c r="J175" s="141">
        <v>0.23250000000000001</v>
      </c>
      <c r="K175" s="141">
        <v>8</v>
      </c>
      <c r="L175" s="141">
        <v>2</v>
      </c>
      <c r="M175" s="141">
        <v>2</v>
      </c>
      <c r="N175" s="142">
        <v>1</v>
      </c>
      <c r="Q175" t="str">
        <f t="shared" si="11"/>
        <v>Vineyards</v>
      </c>
      <c r="R175">
        <f t="shared" si="12"/>
        <v>0.7583333333333333</v>
      </c>
      <c r="S175">
        <f t="shared" si="12"/>
        <v>10.2325</v>
      </c>
      <c r="T175">
        <f t="shared" si="12"/>
        <v>0.23250000000000001</v>
      </c>
      <c r="U175">
        <f t="shared" si="12"/>
        <v>8</v>
      </c>
      <c r="V175">
        <f t="shared" si="12"/>
        <v>2</v>
      </c>
      <c r="W175">
        <f t="shared" si="13"/>
        <v>2</v>
      </c>
      <c r="Z175" s="52">
        <f t="shared" si="10"/>
        <v>0.7583333333333333</v>
      </c>
      <c r="AA175" s="52" cm="1">
        <f t="array" ref="AA175">INDEX(S175:W175,$Q$2)</f>
        <v>0.23250000000000001</v>
      </c>
    </row>
    <row r="176" spans="6:27" ht="18" customHeight="1" x14ac:dyDescent="0.25">
      <c r="F176" s="90" t="s">
        <v>86</v>
      </c>
      <c r="G176" s="117">
        <v>21</v>
      </c>
      <c r="H176" s="149">
        <v>0.65</v>
      </c>
      <c r="I176" s="141">
        <v>13.3</v>
      </c>
      <c r="J176" s="141">
        <v>0.3</v>
      </c>
      <c r="K176" s="141">
        <v>9</v>
      </c>
      <c r="L176" s="141">
        <v>4</v>
      </c>
      <c r="M176" s="141">
        <v>4</v>
      </c>
      <c r="N176" s="142">
        <v>1</v>
      </c>
      <c r="Q176" t="str">
        <f t="shared" si="11"/>
        <v>Vineyards</v>
      </c>
      <c r="R176">
        <f t="shared" si="12"/>
        <v>0.65</v>
      </c>
      <c r="S176">
        <f t="shared" si="12"/>
        <v>13.3</v>
      </c>
      <c r="T176">
        <f t="shared" si="12"/>
        <v>0.3</v>
      </c>
      <c r="U176">
        <f t="shared" si="12"/>
        <v>9</v>
      </c>
      <c r="V176">
        <f t="shared" si="12"/>
        <v>4</v>
      </c>
      <c r="W176">
        <f t="shared" si="13"/>
        <v>4</v>
      </c>
      <c r="Z176" s="52">
        <f t="shared" si="10"/>
        <v>0.65</v>
      </c>
      <c r="AA176" s="52" cm="1">
        <f t="array" ref="AA176">INDEX(S176:W176,$Q$2)</f>
        <v>0.3</v>
      </c>
    </row>
    <row r="177" spans="6:27" ht="18" customHeight="1" x14ac:dyDescent="0.25">
      <c r="F177" s="90" t="s">
        <v>86</v>
      </c>
      <c r="G177" s="117">
        <v>22</v>
      </c>
      <c r="H177" s="149">
        <v>0.75</v>
      </c>
      <c r="I177" s="141">
        <v>13.3</v>
      </c>
      <c r="J177" s="141">
        <v>0.3</v>
      </c>
      <c r="K177" s="141">
        <v>11</v>
      </c>
      <c r="L177" s="141">
        <v>2</v>
      </c>
      <c r="M177" s="141">
        <v>2</v>
      </c>
      <c r="N177" s="142">
        <v>1</v>
      </c>
      <c r="Q177" t="str">
        <f t="shared" si="11"/>
        <v>Vineyards</v>
      </c>
      <c r="R177">
        <f t="shared" si="12"/>
        <v>0.75</v>
      </c>
      <c r="S177">
        <f t="shared" si="12"/>
        <v>13.3</v>
      </c>
      <c r="T177">
        <f t="shared" si="12"/>
        <v>0.3</v>
      </c>
      <c r="U177">
        <f t="shared" si="12"/>
        <v>11</v>
      </c>
      <c r="V177">
        <f t="shared" si="12"/>
        <v>2</v>
      </c>
      <c r="W177">
        <f t="shared" si="13"/>
        <v>2</v>
      </c>
      <c r="Z177" s="52">
        <f t="shared" si="10"/>
        <v>0.75</v>
      </c>
      <c r="AA177" s="52" cm="1">
        <f t="array" ref="AA177">INDEX(S177:W177,$Q$2)</f>
        <v>0.3</v>
      </c>
    </row>
    <row r="178" spans="6:27" ht="18" customHeight="1" x14ac:dyDescent="0.25">
      <c r="F178" s="90" t="s">
        <v>86</v>
      </c>
      <c r="G178" s="117">
        <v>23</v>
      </c>
      <c r="H178" s="149">
        <v>0.92249999999999999</v>
      </c>
      <c r="I178" s="141">
        <v>1.1927272727272726</v>
      </c>
      <c r="J178" s="141">
        <v>0</v>
      </c>
      <c r="K178" s="141">
        <v>0.72727272727272729</v>
      </c>
      <c r="L178" s="141">
        <v>0.43636363636363634</v>
      </c>
      <c r="M178" s="141">
        <v>0.46545454545454545</v>
      </c>
      <c r="N178" s="142">
        <v>1</v>
      </c>
      <c r="Q178" t="str">
        <f t="shared" si="11"/>
        <v>Vineyards</v>
      </c>
      <c r="R178">
        <f t="shared" si="12"/>
        <v>0.92249999999999999</v>
      </c>
      <c r="S178">
        <f t="shared" si="12"/>
        <v>1.1927272727272726</v>
      </c>
      <c r="T178">
        <f t="shared" si="12"/>
        <v>0</v>
      </c>
      <c r="U178">
        <f t="shared" si="12"/>
        <v>0.72727272727272729</v>
      </c>
      <c r="V178">
        <f t="shared" si="12"/>
        <v>0.43636363636363634</v>
      </c>
      <c r="W178">
        <f t="shared" si="13"/>
        <v>0.46545454545454545</v>
      </c>
      <c r="Z178" s="52">
        <f t="shared" si="10"/>
        <v>0.92249999999999999</v>
      </c>
      <c r="AA178" s="52" cm="1">
        <f t="array" ref="AA178">INDEX(S178:W178,$Q$2)</f>
        <v>0</v>
      </c>
    </row>
    <row r="179" spans="6:27" ht="18" customHeight="1" x14ac:dyDescent="0.25">
      <c r="F179" s="90" t="s">
        <v>86</v>
      </c>
      <c r="G179" s="117">
        <v>24</v>
      </c>
      <c r="H179" s="149">
        <v>0.71250000000000002</v>
      </c>
      <c r="I179" s="141">
        <v>12.2</v>
      </c>
      <c r="J179" s="141">
        <v>0.2</v>
      </c>
      <c r="K179" s="141">
        <v>10</v>
      </c>
      <c r="L179" s="141">
        <v>2</v>
      </c>
      <c r="M179" s="141">
        <v>2</v>
      </c>
      <c r="N179" s="142">
        <v>1</v>
      </c>
      <c r="Q179" t="str">
        <f t="shared" si="11"/>
        <v>Vineyards</v>
      </c>
      <c r="R179">
        <f t="shared" si="12"/>
        <v>0.71250000000000002</v>
      </c>
      <c r="S179">
        <f t="shared" si="12"/>
        <v>12.2</v>
      </c>
      <c r="T179">
        <f t="shared" si="12"/>
        <v>0.2</v>
      </c>
      <c r="U179">
        <f t="shared" si="12"/>
        <v>10</v>
      </c>
      <c r="V179">
        <f t="shared" si="12"/>
        <v>2</v>
      </c>
      <c r="W179">
        <f t="shared" si="13"/>
        <v>2</v>
      </c>
      <c r="Z179" s="52">
        <f t="shared" si="10"/>
        <v>0.71250000000000002</v>
      </c>
      <c r="AA179" s="52" cm="1">
        <f t="array" ref="AA179">INDEX(S179:W179,$Q$2)</f>
        <v>0.2</v>
      </c>
    </row>
    <row r="180" spans="6:27" ht="18" customHeight="1" x14ac:dyDescent="0.25">
      <c r="F180" s="90" t="s">
        <v>86</v>
      </c>
      <c r="G180" s="117">
        <v>27</v>
      </c>
      <c r="H180" s="149">
        <v>0.57499999999999996</v>
      </c>
      <c r="I180" s="141">
        <v>15.25</v>
      </c>
      <c r="J180" s="141">
        <v>0.25</v>
      </c>
      <c r="K180" s="141">
        <v>13</v>
      </c>
      <c r="L180" s="141">
        <v>2</v>
      </c>
      <c r="M180" s="141">
        <v>2</v>
      </c>
      <c r="N180" s="142">
        <v>1</v>
      </c>
      <c r="Q180" t="str">
        <f t="shared" si="11"/>
        <v>Vineyards</v>
      </c>
      <c r="R180">
        <f t="shared" si="12"/>
        <v>0.57499999999999996</v>
      </c>
      <c r="S180">
        <f t="shared" si="12"/>
        <v>15.25</v>
      </c>
      <c r="T180">
        <f t="shared" si="12"/>
        <v>0.25</v>
      </c>
      <c r="U180">
        <f t="shared" si="12"/>
        <v>13</v>
      </c>
      <c r="V180">
        <f t="shared" si="12"/>
        <v>2</v>
      </c>
      <c r="W180">
        <f t="shared" si="13"/>
        <v>2</v>
      </c>
      <c r="Z180" s="52">
        <f t="shared" si="10"/>
        <v>0.57499999999999996</v>
      </c>
      <c r="AA180" s="52" cm="1">
        <f t="array" ref="AA180">INDEX(S180:W180,$Q$2)</f>
        <v>0.25</v>
      </c>
    </row>
    <row r="181" spans="6:27" ht="18" customHeight="1" x14ac:dyDescent="0.25">
      <c r="F181" s="90" t="s">
        <v>86</v>
      </c>
      <c r="G181" s="117">
        <v>29</v>
      </c>
      <c r="H181" s="149">
        <v>0.56666666666666665</v>
      </c>
      <c r="I181" s="141">
        <v>18.25</v>
      </c>
      <c r="J181" s="141">
        <v>0.25</v>
      </c>
      <c r="K181" s="141">
        <v>16</v>
      </c>
      <c r="L181" s="141">
        <v>2</v>
      </c>
      <c r="M181" s="141">
        <v>2</v>
      </c>
      <c r="N181" s="142">
        <v>1</v>
      </c>
      <c r="Q181" t="str">
        <f t="shared" si="11"/>
        <v>Vineyards</v>
      </c>
      <c r="R181">
        <f t="shared" si="12"/>
        <v>0.56666666666666665</v>
      </c>
      <c r="S181">
        <f t="shared" si="12"/>
        <v>18.25</v>
      </c>
      <c r="T181">
        <f t="shared" si="12"/>
        <v>0.25</v>
      </c>
      <c r="U181">
        <f t="shared" si="12"/>
        <v>16</v>
      </c>
      <c r="V181">
        <f t="shared" si="12"/>
        <v>2</v>
      </c>
      <c r="W181">
        <f t="shared" si="13"/>
        <v>2</v>
      </c>
      <c r="Z181" s="52">
        <f t="shared" si="10"/>
        <v>0.56666666666666665</v>
      </c>
      <c r="AA181" s="52" cm="1">
        <f t="array" ref="AA181">INDEX(S181:W181,$Q$2)</f>
        <v>0.25</v>
      </c>
    </row>
    <row r="182" spans="6:27" ht="18" customHeight="1" thickBot="1" x14ac:dyDescent="0.3">
      <c r="F182" s="89" t="s">
        <v>86</v>
      </c>
      <c r="G182" s="121">
        <v>30</v>
      </c>
      <c r="H182" s="151">
        <v>0.38750000000000001</v>
      </c>
      <c r="I182" s="144">
        <v>18.25</v>
      </c>
      <c r="J182" s="144">
        <v>0.25</v>
      </c>
      <c r="K182" s="144">
        <v>16</v>
      </c>
      <c r="L182" s="144">
        <v>2</v>
      </c>
      <c r="M182" s="144">
        <v>2</v>
      </c>
      <c r="N182" s="145">
        <v>1</v>
      </c>
      <c r="Q182" t="str">
        <f t="shared" si="11"/>
        <v>Vineyards</v>
      </c>
      <c r="R182">
        <f t="shared" si="12"/>
        <v>0.38750000000000001</v>
      </c>
      <c r="S182">
        <f t="shared" si="12"/>
        <v>18.25</v>
      </c>
      <c r="T182">
        <f t="shared" si="12"/>
        <v>0.25</v>
      </c>
      <c r="U182">
        <f t="shared" si="12"/>
        <v>16</v>
      </c>
      <c r="V182">
        <f t="shared" si="12"/>
        <v>2</v>
      </c>
      <c r="W182">
        <f t="shared" si="13"/>
        <v>2</v>
      </c>
      <c r="Z182" s="52">
        <f t="shared" si="10"/>
        <v>0.38750000000000001</v>
      </c>
      <c r="AA182" s="52" cm="1">
        <f t="array" ref="AA182">INDEX(S182:W182,$Q$2)</f>
        <v>0.25</v>
      </c>
    </row>
    <row r="183" spans="6:27" ht="29.25" customHeight="1" x14ac:dyDescent="0.25">
      <c r="Q183">
        <f t="shared" ref="Q183:Q215" si="14">F183</f>
        <v>0</v>
      </c>
      <c r="R183" t="str">
        <f t="shared" ref="R183:R215" si="15">IF(H183="","",H183)</f>
        <v/>
      </c>
      <c r="S183" t="str">
        <f t="shared" ref="S183:W215" si="16">IF(I183="","",I183)</f>
        <v/>
      </c>
      <c r="T183" t="str">
        <f t="shared" si="16"/>
        <v/>
      </c>
      <c r="U183" t="str">
        <f t="shared" si="16"/>
        <v/>
      </c>
      <c r="V183" t="str">
        <f t="shared" si="16"/>
        <v/>
      </c>
      <c r="W183" t="str">
        <f t="shared" si="16"/>
        <v/>
      </c>
      <c r="Z183" s="52" t="str">
        <f t="shared" si="10"/>
        <v/>
      </c>
      <c r="AA183" s="52" t="str" cm="1">
        <f t="array" ref="AA183">INDEX(S183:W183,$Q$2)</f>
        <v/>
      </c>
    </row>
    <row r="184" spans="6:27" x14ac:dyDescent="0.25">
      <c r="Q184">
        <f t="shared" si="14"/>
        <v>0</v>
      </c>
      <c r="R184" t="str">
        <f t="shared" si="15"/>
        <v/>
      </c>
      <c r="S184" t="str">
        <f t="shared" si="16"/>
        <v/>
      </c>
      <c r="T184" t="str">
        <f t="shared" si="16"/>
        <v/>
      </c>
      <c r="U184" t="str">
        <f t="shared" si="16"/>
        <v/>
      </c>
      <c r="V184" t="str">
        <f t="shared" si="16"/>
        <v/>
      </c>
      <c r="W184" t="str">
        <f t="shared" si="16"/>
        <v/>
      </c>
      <c r="Z184" s="52" t="str">
        <f t="shared" si="10"/>
        <v/>
      </c>
      <c r="AA184" s="52" t="str" cm="1">
        <f t="array" ref="AA184">INDEX(S184:W184,$Q$2)</f>
        <v/>
      </c>
    </row>
    <row r="185" spans="6:27" x14ac:dyDescent="0.25">
      <c r="Q185">
        <f t="shared" si="14"/>
        <v>0</v>
      </c>
      <c r="R185" t="str">
        <f t="shared" si="15"/>
        <v/>
      </c>
      <c r="S185" t="str">
        <f t="shared" si="16"/>
        <v/>
      </c>
      <c r="T185" t="str">
        <f t="shared" si="16"/>
        <v/>
      </c>
      <c r="U185" t="str">
        <f t="shared" si="16"/>
        <v/>
      </c>
      <c r="V185" t="str">
        <f t="shared" si="16"/>
        <v/>
      </c>
      <c r="W185" t="str">
        <f t="shared" si="16"/>
        <v/>
      </c>
      <c r="Z185" s="52" t="str">
        <f t="shared" si="10"/>
        <v/>
      </c>
      <c r="AA185" s="52" t="str" cm="1">
        <f t="array" ref="AA185">INDEX(S185:W185,$Q$2)</f>
        <v/>
      </c>
    </row>
    <row r="186" spans="6:27" x14ac:dyDescent="0.25">
      <c r="Q186">
        <f t="shared" si="14"/>
        <v>0</v>
      </c>
      <c r="R186" t="str">
        <f t="shared" si="15"/>
        <v/>
      </c>
      <c r="S186" t="str">
        <f t="shared" si="16"/>
        <v/>
      </c>
      <c r="T186" t="str">
        <f t="shared" si="16"/>
        <v/>
      </c>
      <c r="U186" t="str">
        <f t="shared" si="16"/>
        <v/>
      </c>
      <c r="V186" t="str">
        <f t="shared" si="16"/>
        <v/>
      </c>
      <c r="W186" t="str">
        <f t="shared" si="16"/>
        <v/>
      </c>
      <c r="Z186" s="52" t="str">
        <f t="shared" si="10"/>
        <v/>
      </c>
      <c r="AA186" s="52" t="str" cm="1">
        <f t="array" ref="AA186">INDEX(S186:W186,$Q$2)</f>
        <v/>
      </c>
    </row>
    <row r="187" spans="6:27" x14ac:dyDescent="0.25">
      <c r="Q187">
        <f t="shared" si="14"/>
        <v>0</v>
      </c>
      <c r="R187" t="str">
        <f t="shared" si="15"/>
        <v/>
      </c>
      <c r="S187" t="str">
        <f t="shared" si="16"/>
        <v/>
      </c>
      <c r="T187" t="str">
        <f t="shared" si="16"/>
        <v/>
      </c>
      <c r="U187" t="str">
        <f t="shared" si="16"/>
        <v/>
      </c>
      <c r="V187" t="str">
        <f t="shared" si="16"/>
        <v/>
      </c>
      <c r="W187" t="str">
        <f t="shared" si="16"/>
        <v/>
      </c>
      <c r="Z187" s="52" t="str">
        <f t="shared" si="10"/>
        <v/>
      </c>
      <c r="AA187" s="52" t="str" cm="1">
        <f t="array" ref="AA187">INDEX(S187:W187,$Q$2)</f>
        <v/>
      </c>
    </row>
    <row r="188" spans="6:27" x14ac:dyDescent="0.25">
      <c r="Q188">
        <f t="shared" si="14"/>
        <v>0</v>
      </c>
      <c r="R188" t="str">
        <f t="shared" si="15"/>
        <v/>
      </c>
      <c r="S188" t="str">
        <f t="shared" si="16"/>
        <v/>
      </c>
      <c r="T188" t="str">
        <f t="shared" si="16"/>
        <v/>
      </c>
      <c r="U188" t="str">
        <f t="shared" si="16"/>
        <v/>
      </c>
      <c r="V188" t="str">
        <f t="shared" si="16"/>
        <v/>
      </c>
      <c r="W188" t="str">
        <f t="shared" si="16"/>
        <v/>
      </c>
      <c r="Z188" s="52" t="str">
        <f t="shared" si="10"/>
        <v/>
      </c>
      <c r="AA188" s="52" t="str" cm="1">
        <f t="array" ref="AA188">INDEX(S188:W188,$Q$2)</f>
        <v/>
      </c>
    </row>
    <row r="189" spans="6:27" x14ac:dyDescent="0.25">
      <c r="Q189">
        <f t="shared" si="14"/>
        <v>0</v>
      </c>
      <c r="R189" t="str">
        <f t="shared" si="15"/>
        <v/>
      </c>
      <c r="S189" t="str">
        <f t="shared" si="16"/>
        <v/>
      </c>
      <c r="T189" t="str">
        <f t="shared" si="16"/>
        <v/>
      </c>
      <c r="U189" t="str">
        <f t="shared" si="16"/>
        <v/>
      </c>
      <c r="V189" t="str">
        <f t="shared" si="16"/>
        <v/>
      </c>
      <c r="W189" t="str">
        <f t="shared" si="16"/>
        <v/>
      </c>
      <c r="Z189" s="52" t="str">
        <f t="shared" si="10"/>
        <v/>
      </c>
      <c r="AA189" s="52" t="str" cm="1">
        <f t="array" ref="AA189">INDEX(S189:W189,$Q$2)</f>
        <v/>
      </c>
    </row>
    <row r="190" spans="6:27" x14ac:dyDescent="0.25">
      <c r="Q190">
        <f t="shared" si="14"/>
        <v>0</v>
      </c>
      <c r="R190" t="str">
        <f t="shared" si="15"/>
        <v/>
      </c>
      <c r="S190" t="str">
        <f t="shared" si="16"/>
        <v/>
      </c>
      <c r="T190" t="str">
        <f t="shared" si="16"/>
        <v/>
      </c>
      <c r="U190" t="str">
        <f t="shared" si="16"/>
        <v/>
      </c>
      <c r="V190" t="str">
        <f t="shared" si="16"/>
        <v/>
      </c>
      <c r="W190" t="str">
        <f t="shared" si="16"/>
        <v/>
      </c>
      <c r="Z190" s="52" t="str">
        <f t="shared" si="10"/>
        <v/>
      </c>
      <c r="AA190" s="52" t="str" cm="1">
        <f t="array" ref="AA190">INDEX(S190:W190,$Q$2)</f>
        <v/>
      </c>
    </row>
    <row r="191" spans="6:27" x14ac:dyDescent="0.25">
      <c r="Q191">
        <f t="shared" si="14"/>
        <v>0</v>
      </c>
      <c r="R191" t="str">
        <f t="shared" si="15"/>
        <v/>
      </c>
      <c r="S191" t="str">
        <f t="shared" si="16"/>
        <v/>
      </c>
      <c r="T191" t="str">
        <f t="shared" si="16"/>
        <v/>
      </c>
      <c r="U191" t="str">
        <f t="shared" si="16"/>
        <v/>
      </c>
      <c r="V191" t="str">
        <f t="shared" si="16"/>
        <v/>
      </c>
      <c r="W191" t="str">
        <f t="shared" si="16"/>
        <v/>
      </c>
      <c r="Z191" s="52" t="str">
        <f t="shared" si="10"/>
        <v/>
      </c>
      <c r="AA191" s="52" t="str" cm="1">
        <f t="array" ref="AA191">INDEX(S191:W191,$Q$2)</f>
        <v/>
      </c>
    </row>
    <row r="192" spans="6:27" x14ac:dyDescent="0.25">
      <c r="Q192">
        <f t="shared" si="14"/>
        <v>0</v>
      </c>
      <c r="R192" t="str">
        <f t="shared" si="15"/>
        <v/>
      </c>
      <c r="S192" t="str">
        <f t="shared" si="16"/>
        <v/>
      </c>
      <c r="T192" t="str">
        <f t="shared" si="16"/>
        <v/>
      </c>
      <c r="U192" t="str">
        <f t="shared" si="16"/>
        <v/>
      </c>
      <c r="V192" t="str">
        <f t="shared" si="16"/>
        <v/>
      </c>
      <c r="W192" t="str">
        <f t="shared" si="16"/>
        <v/>
      </c>
      <c r="Z192" s="52" t="str">
        <f t="shared" si="10"/>
        <v/>
      </c>
      <c r="AA192" s="52" t="str" cm="1">
        <f t="array" ref="AA192">INDEX(S192:W192,$Q$2)</f>
        <v/>
      </c>
    </row>
    <row r="193" spans="17:27" x14ac:dyDescent="0.25">
      <c r="Q193">
        <f t="shared" si="14"/>
        <v>0</v>
      </c>
      <c r="R193" t="str">
        <f t="shared" si="15"/>
        <v/>
      </c>
      <c r="S193" t="str">
        <f t="shared" si="16"/>
        <v/>
      </c>
      <c r="T193" t="str">
        <f t="shared" si="16"/>
        <v/>
      </c>
      <c r="U193" t="str">
        <f t="shared" si="16"/>
        <v/>
      </c>
      <c r="V193" t="str">
        <f t="shared" si="16"/>
        <v/>
      </c>
      <c r="W193" t="str">
        <f t="shared" si="16"/>
        <v/>
      </c>
      <c r="Z193" s="52" t="str">
        <f t="shared" si="10"/>
        <v/>
      </c>
      <c r="AA193" s="52" t="str" cm="1">
        <f t="array" ref="AA193">INDEX(S193:W193,$Q$2)</f>
        <v/>
      </c>
    </row>
    <row r="194" spans="17:27" x14ac:dyDescent="0.25">
      <c r="Q194">
        <f t="shared" si="14"/>
        <v>0</v>
      </c>
      <c r="R194" t="str">
        <f t="shared" si="15"/>
        <v/>
      </c>
      <c r="S194" t="str">
        <f t="shared" si="16"/>
        <v/>
      </c>
      <c r="T194" t="str">
        <f t="shared" si="16"/>
        <v/>
      </c>
      <c r="U194" t="str">
        <f t="shared" si="16"/>
        <v/>
      </c>
      <c r="V194" t="str">
        <f t="shared" si="16"/>
        <v/>
      </c>
      <c r="W194" t="str">
        <f t="shared" si="16"/>
        <v/>
      </c>
      <c r="Z194" s="52" t="str">
        <f t="shared" si="10"/>
        <v/>
      </c>
      <c r="AA194" s="52" t="str" cm="1">
        <f t="array" ref="AA194">INDEX(S194:W194,$Q$2)</f>
        <v/>
      </c>
    </row>
    <row r="195" spans="17:27" x14ac:dyDescent="0.25">
      <c r="Q195">
        <f t="shared" si="14"/>
        <v>0</v>
      </c>
      <c r="R195" t="str">
        <f t="shared" si="15"/>
        <v/>
      </c>
      <c r="S195" t="str">
        <f t="shared" si="16"/>
        <v/>
      </c>
      <c r="T195" t="str">
        <f t="shared" si="16"/>
        <v/>
      </c>
      <c r="U195" t="str">
        <f t="shared" si="16"/>
        <v/>
      </c>
      <c r="V195" t="str">
        <f t="shared" si="16"/>
        <v/>
      </c>
      <c r="W195" t="str">
        <f t="shared" si="16"/>
        <v/>
      </c>
      <c r="Z195" s="52" t="str">
        <f t="shared" si="10"/>
        <v/>
      </c>
      <c r="AA195" s="52" t="str" cm="1">
        <f t="array" ref="AA195">INDEX(S195:W195,$Q$2)</f>
        <v/>
      </c>
    </row>
    <row r="196" spans="17:27" x14ac:dyDescent="0.25">
      <c r="Q196">
        <f t="shared" si="14"/>
        <v>0</v>
      </c>
      <c r="R196" t="str">
        <f t="shared" si="15"/>
        <v/>
      </c>
      <c r="S196" t="str">
        <f t="shared" si="16"/>
        <v/>
      </c>
      <c r="T196" t="str">
        <f t="shared" si="16"/>
        <v/>
      </c>
      <c r="U196" t="str">
        <f t="shared" si="16"/>
        <v/>
      </c>
      <c r="V196" t="str">
        <f t="shared" si="16"/>
        <v/>
      </c>
      <c r="W196" t="str">
        <f t="shared" si="16"/>
        <v/>
      </c>
      <c r="Z196" s="52" t="str">
        <f t="shared" ref="Z196:Z215" si="17">R196</f>
        <v/>
      </c>
      <c r="AA196" s="52" t="str" cm="1">
        <f t="array" ref="AA196">INDEX(S196:W196,$Q$2)</f>
        <v/>
      </c>
    </row>
    <row r="197" spans="17:27" x14ac:dyDescent="0.25">
      <c r="Q197">
        <f t="shared" si="14"/>
        <v>0</v>
      </c>
      <c r="R197" t="str">
        <f t="shared" si="15"/>
        <v/>
      </c>
      <c r="S197" t="str">
        <f t="shared" si="16"/>
        <v/>
      </c>
      <c r="T197" t="str">
        <f t="shared" si="16"/>
        <v/>
      </c>
      <c r="U197" t="str">
        <f t="shared" si="16"/>
        <v/>
      </c>
      <c r="V197" t="str">
        <f t="shared" si="16"/>
        <v/>
      </c>
      <c r="W197" t="str">
        <f t="shared" si="16"/>
        <v/>
      </c>
      <c r="Z197" s="52" t="str">
        <f t="shared" si="17"/>
        <v/>
      </c>
      <c r="AA197" s="52" t="str" cm="1">
        <f t="array" ref="AA197">INDEX(S197:W197,$Q$2)</f>
        <v/>
      </c>
    </row>
    <row r="198" spans="17:27" x14ac:dyDescent="0.25">
      <c r="Q198">
        <f t="shared" si="14"/>
        <v>0</v>
      </c>
      <c r="R198" t="str">
        <f t="shared" si="15"/>
        <v/>
      </c>
      <c r="S198" t="str">
        <f t="shared" si="16"/>
        <v/>
      </c>
      <c r="T198" t="str">
        <f t="shared" si="16"/>
        <v/>
      </c>
      <c r="U198" t="str">
        <f t="shared" si="16"/>
        <v/>
      </c>
      <c r="V198" t="str">
        <f t="shared" si="16"/>
        <v/>
      </c>
      <c r="W198" t="str">
        <f t="shared" si="16"/>
        <v/>
      </c>
      <c r="Z198" s="52" t="str">
        <f t="shared" si="17"/>
        <v/>
      </c>
      <c r="AA198" s="52" t="str" cm="1">
        <f t="array" ref="AA198">INDEX(S198:W198,$Q$2)</f>
        <v/>
      </c>
    </row>
    <row r="199" spans="17:27" x14ac:dyDescent="0.25">
      <c r="Q199">
        <f t="shared" si="14"/>
        <v>0</v>
      </c>
      <c r="R199" t="str">
        <f t="shared" si="15"/>
        <v/>
      </c>
      <c r="S199" t="str">
        <f t="shared" si="16"/>
        <v/>
      </c>
      <c r="T199" t="str">
        <f t="shared" si="16"/>
        <v/>
      </c>
      <c r="U199" t="str">
        <f t="shared" si="16"/>
        <v/>
      </c>
      <c r="V199" t="str">
        <f t="shared" si="16"/>
        <v/>
      </c>
      <c r="W199" t="str">
        <f t="shared" si="16"/>
        <v/>
      </c>
      <c r="Z199" s="52" t="str">
        <f t="shared" si="17"/>
        <v/>
      </c>
      <c r="AA199" s="52" t="str" cm="1">
        <f t="array" ref="AA199">INDEX(S199:W199,$Q$2)</f>
        <v/>
      </c>
    </row>
    <row r="200" spans="17:27" x14ac:dyDescent="0.25">
      <c r="Q200">
        <f t="shared" si="14"/>
        <v>0</v>
      </c>
      <c r="R200" t="str">
        <f t="shared" si="15"/>
        <v/>
      </c>
      <c r="S200" t="str">
        <f t="shared" si="16"/>
        <v/>
      </c>
      <c r="T200" t="str">
        <f t="shared" si="16"/>
        <v/>
      </c>
      <c r="U200" t="str">
        <f t="shared" si="16"/>
        <v/>
      </c>
      <c r="V200" t="str">
        <f t="shared" si="16"/>
        <v/>
      </c>
      <c r="W200" t="str">
        <f t="shared" si="16"/>
        <v/>
      </c>
      <c r="Z200" s="52" t="str">
        <f t="shared" si="17"/>
        <v/>
      </c>
      <c r="AA200" s="52" t="str" cm="1">
        <f t="array" ref="AA200">INDEX(S200:W200,$Q$2)</f>
        <v/>
      </c>
    </row>
    <row r="201" spans="17:27" x14ac:dyDescent="0.25">
      <c r="Q201">
        <f t="shared" si="14"/>
        <v>0</v>
      </c>
      <c r="R201" t="str">
        <f t="shared" si="15"/>
        <v/>
      </c>
      <c r="S201" t="str">
        <f t="shared" si="16"/>
        <v/>
      </c>
      <c r="T201" t="str">
        <f t="shared" si="16"/>
        <v/>
      </c>
      <c r="U201" t="str">
        <f t="shared" si="16"/>
        <v/>
      </c>
      <c r="V201" t="str">
        <f t="shared" si="16"/>
        <v/>
      </c>
      <c r="W201" t="str">
        <f t="shared" si="16"/>
        <v/>
      </c>
      <c r="Z201" s="52" t="str">
        <f t="shared" si="17"/>
        <v/>
      </c>
      <c r="AA201" s="52" t="str" cm="1">
        <f t="array" ref="AA201">INDEX(S201:W201,$Q$2)</f>
        <v/>
      </c>
    </row>
    <row r="202" spans="17:27" x14ac:dyDescent="0.25">
      <c r="Q202">
        <f t="shared" si="14"/>
        <v>0</v>
      </c>
      <c r="R202" t="str">
        <f t="shared" si="15"/>
        <v/>
      </c>
      <c r="S202" t="str">
        <f t="shared" si="16"/>
        <v/>
      </c>
      <c r="T202" t="str">
        <f t="shared" si="16"/>
        <v/>
      </c>
      <c r="U202" t="str">
        <f t="shared" si="16"/>
        <v/>
      </c>
      <c r="V202" t="str">
        <f t="shared" si="16"/>
        <v/>
      </c>
      <c r="W202" t="str">
        <f t="shared" si="16"/>
        <v/>
      </c>
      <c r="Z202" s="52" t="str">
        <f t="shared" si="17"/>
        <v/>
      </c>
      <c r="AA202" s="52" t="str" cm="1">
        <f t="array" ref="AA202">INDEX(S202:W202,$Q$2)</f>
        <v/>
      </c>
    </row>
    <row r="203" spans="17:27" x14ac:dyDescent="0.25">
      <c r="Q203">
        <f t="shared" si="14"/>
        <v>0</v>
      </c>
      <c r="R203" t="str">
        <f t="shared" si="15"/>
        <v/>
      </c>
      <c r="S203" t="str">
        <f t="shared" si="16"/>
        <v/>
      </c>
      <c r="T203" t="str">
        <f t="shared" si="16"/>
        <v/>
      </c>
      <c r="U203" t="str">
        <f t="shared" si="16"/>
        <v/>
      </c>
      <c r="V203" t="str">
        <f t="shared" si="16"/>
        <v/>
      </c>
      <c r="W203" t="str">
        <f t="shared" si="16"/>
        <v/>
      </c>
      <c r="Z203" s="52" t="str">
        <f t="shared" si="17"/>
        <v/>
      </c>
      <c r="AA203" s="52" t="str" cm="1">
        <f t="array" ref="AA203">INDEX(S203:W203,$Q$2)</f>
        <v/>
      </c>
    </row>
    <row r="204" spans="17:27" x14ac:dyDescent="0.25">
      <c r="Q204">
        <f t="shared" si="14"/>
        <v>0</v>
      </c>
      <c r="R204" t="str">
        <f t="shared" si="15"/>
        <v/>
      </c>
      <c r="S204" t="str">
        <f t="shared" si="16"/>
        <v/>
      </c>
      <c r="T204" t="str">
        <f t="shared" si="16"/>
        <v/>
      </c>
      <c r="U204" t="str">
        <f t="shared" si="16"/>
        <v/>
      </c>
      <c r="V204" t="str">
        <f t="shared" si="16"/>
        <v/>
      </c>
      <c r="W204" t="str">
        <f t="shared" si="16"/>
        <v/>
      </c>
      <c r="Z204" s="52" t="str">
        <f t="shared" si="17"/>
        <v/>
      </c>
      <c r="AA204" s="52" t="str" cm="1">
        <f t="array" ref="AA204">INDEX(S204:W204,$Q$2)</f>
        <v/>
      </c>
    </row>
    <row r="205" spans="17:27" x14ac:dyDescent="0.25">
      <c r="Q205">
        <f t="shared" si="14"/>
        <v>0</v>
      </c>
      <c r="R205" t="str">
        <f t="shared" si="15"/>
        <v/>
      </c>
      <c r="S205" t="str">
        <f t="shared" si="16"/>
        <v/>
      </c>
      <c r="T205" t="str">
        <f t="shared" si="16"/>
        <v/>
      </c>
      <c r="U205" t="str">
        <f t="shared" si="16"/>
        <v/>
      </c>
      <c r="V205" t="str">
        <f t="shared" si="16"/>
        <v/>
      </c>
      <c r="W205" t="str">
        <f t="shared" si="16"/>
        <v/>
      </c>
      <c r="Z205" s="52" t="str">
        <f t="shared" si="17"/>
        <v/>
      </c>
      <c r="AA205" s="52" t="str" cm="1">
        <f t="array" ref="AA205">INDEX(S205:W205,$Q$2)</f>
        <v/>
      </c>
    </row>
    <row r="206" spans="17:27" x14ac:dyDescent="0.25">
      <c r="Q206">
        <f t="shared" si="14"/>
        <v>0</v>
      </c>
      <c r="R206" t="str">
        <f t="shared" si="15"/>
        <v/>
      </c>
      <c r="S206" t="str">
        <f t="shared" si="16"/>
        <v/>
      </c>
      <c r="T206" t="str">
        <f t="shared" si="16"/>
        <v/>
      </c>
      <c r="U206" t="str">
        <f t="shared" si="16"/>
        <v/>
      </c>
      <c r="V206" t="str">
        <f t="shared" si="16"/>
        <v/>
      </c>
      <c r="W206" t="str">
        <f t="shared" si="16"/>
        <v/>
      </c>
      <c r="Z206" s="52" t="str">
        <f t="shared" si="17"/>
        <v/>
      </c>
      <c r="AA206" s="52" t="str" cm="1">
        <f t="array" ref="AA206">INDEX(S206:W206,$Q$2)</f>
        <v/>
      </c>
    </row>
    <row r="207" spans="17:27" x14ac:dyDescent="0.25">
      <c r="Q207">
        <f t="shared" si="14"/>
        <v>0</v>
      </c>
      <c r="R207" t="str">
        <f t="shared" si="15"/>
        <v/>
      </c>
      <c r="S207" t="str">
        <f t="shared" si="16"/>
        <v/>
      </c>
      <c r="T207" t="str">
        <f t="shared" si="16"/>
        <v/>
      </c>
      <c r="U207" t="str">
        <f t="shared" si="16"/>
        <v/>
      </c>
      <c r="V207" t="str">
        <f t="shared" si="16"/>
        <v/>
      </c>
      <c r="W207" t="str">
        <f t="shared" si="16"/>
        <v/>
      </c>
      <c r="Z207" s="52" t="str">
        <f t="shared" si="17"/>
        <v/>
      </c>
      <c r="AA207" s="52" t="str" cm="1">
        <f t="array" ref="AA207">INDEX(S207:W207,$Q$2)</f>
        <v/>
      </c>
    </row>
    <row r="208" spans="17:27" x14ac:dyDescent="0.25">
      <c r="Q208">
        <f t="shared" si="14"/>
        <v>0</v>
      </c>
      <c r="R208" t="str">
        <f t="shared" si="15"/>
        <v/>
      </c>
      <c r="S208" t="str">
        <f t="shared" si="16"/>
        <v/>
      </c>
      <c r="T208" t="str">
        <f t="shared" si="16"/>
        <v/>
      </c>
      <c r="U208" t="str">
        <f t="shared" si="16"/>
        <v/>
      </c>
      <c r="V208" t="str">
        <f t="shared" si="16"/>
        <v/>
      </c>
      <c r="W208" t="str">
        <f t="shared" si="16"/>
        <v/>
      </c>
      <c r="Z208" s="52" t="str">
        <f t="shared" si="17"/>
        <v/>
      </c>
      <c r="AA208" s="52" t="str" cm="1">
        <f t="array" ref="AA208">INDEX(S208:W208,$Q$2)</f>
        <v/>
      </c>
    </row>
    <row r="209" spans="17:27" x14ac:dyDescent="0.25">
      <c r="Q209">
        <f t="shared" si="14"/>
        <v>0</v>
      </c>
      <c r="R209" t="str">
        <f t="shared" si="15"/>
        <v/>
      </c>
      <c r="S209" t="str">
        <f t="shared" si="16"/>
        <v/>
      </c>
      <c r="T209" t="str">
        <f t="shared" si="16"/>
        <v/>
      </c>
      <c r="U209" t="str">
        <f t="shared" si="16"/>
        <v/>
      </c>
      <c r="V209" t="str">
        <f t="shared" si="16"/>
        <v/>
      </c>
      <c r="W209" t="str">
        <f t="shared" si="16"/>
        <v/>
      </c>
      <c r="Z209" s="52" t="str">
        <f t="shared" si="17"/>
        <v/>
      </c>
      <c r="AA209" s="52" t="str" cm="1">
        <f t="array" ref="AA209">INDEX(S209:W209,$Q$2)</f>
        <v/>
      </c>
    </row>
    <row r="210" spans="17:27" x14ac:dyDescent="0.25">
      <c r="Q210">
        <f t="shared" si="14"/>
        <v>0</v>
      </c>
      <c r="R210" t="str">
        <f t="shared" si="15"/>
        <v/>
      </c>
      <c r="S210" t="str">
        <f t="shared" si="16"/>
        <v/>
      </c>
      <c r="T210" t="str">
        <f t="shared" si="16"/>
        <v/>
      </c>
      <c r="U210" t="str">
        <f t="shared" si="16"/>
        <v/>
      </c>
      <c r="V210" t="str">
        <f t="shared" si="16"/>
        <v/>
      </c>
      <c r="W210" t="str">
        <f t="shared" si="16"/>
        <v/>
      </c>
      <c r="Z210" s="52" t="str">
        <f t="shared" si="17"/>
        <v/>
      </c>
      <c r="AA210" s="52" t="str" cm="1">
        <f t="array" ref="AA210">INDEX(S210:W210,$Q$2)</f>
        <v/>
      </c>
    </row>
    <row r="211" spans="17:27" x14ac:dyDescent="0.25">
      <c r="Q211">
        <f t="shared" si="14"/>
        <v>0</v>
      </c>
      <c r="R211" t="str">
        <f t="shared" si="15"/>
        <v/>
      </c>
      <c r="S211" t="str">
        <f t="shared" si="16"/>
        <v/>
      </c>
      <c r="T211" t="str">
        <f t="shared" si="16"/>
        <v/>
      </c>
      <c r="U211" t="str">
        <f t="shared" si="16"/>
        <v/>
      </c>
      <c r="V211" t="str">
        <f t="shared" si="16"/>
        <v/>
      </c>
      <c r="W211" t="str">
        <f t="shared" si="16"/>
        <v/>
      </c>
      <c r="Z211" s="52" t="str">
        <f t="shared" si="17"/>
        <v/>
      </c>
      <c r="AA211" s="52" t="str" cm="1">
        <f t="array" ref="AA211">INDEX(S211:W211,$Q$2)</f>
        <v/>
      </c>
    </row>
    <row r="212" spans="17:27" x14ac:dyDescent="0.25">
      <c r="Q212">
        <f t="shared" si="14"/>
        <v>0</v>
      </c>
      <c r="R212" t="str">
        <f t="shared" si="15"/>
        <v/>
      </c>
      <c r="S212" t="str">
        <f t="shared" si="16"/>
        <v/>
      </c>
      <c r="T212" t="str">
        <f t="shared" si="16"/>
        <v/>
      </c>
      <c r="U212" t="str">
        <f t="shared" si="16"/>
        <v/>
      </c>
      <c r="V212" t="str">
        <f t="shared" si="16"/>
        <v/>
      </c>
      <c r="W212" t="str">
        <f t="shared" si="16"/>
        <v/>
      </c>
      <c r="Z212" s="52" t="str">
        <f t="shared" si="17"/>
        <v/>
      </c>
      <c r="AA212" s="52" t="str" cm="1">
        <f t="array" ref="AA212">INDEX(S212:W212,$Q$2)</f>
        <v/>
      </c>
    </row>
    <row r="213" spans="17:27" x14ac:dyDescent="0.25">
      <c r="Q213">
        <f t="shared" si="14"/>
        <v>0</v>
      </c>
      <c r="R213" t="str">
        <f t="shared" si="15"/>
        <v/>
      </c>
      <c r="S213" t="str">
        <f t="shared" si="16"/>
        <v/>
      </c>
      <c r="T213" t="str">
        <f t="shared" si="16"/>
        <v/>
      </c>
      <c r="U213" t="str">
        <f t="shared" si="16"/>
        <v/>
      </c>
      <c r="V213" t="str">
        <f t="shared" si="16"/>
        <v/>
      </c>
      <c r="W213" t="str">
        <f t="shared" si="16"/>
        <v/>
      </c>
      <c r="Z213" s="52" t="str">
        <f t="shared" si="17"/>
        <v/>
      </c>
      <c r="AA213" s="52" t="str" cm="1">
        <f t="array" ref="AA213">INDEX(S213:W213,$Q$2)</f>
        <v/>
      </c>
    </row>
    <row r="214" spans="17:27" x14ac:dyDescent="0.25">
      <c r="Q214">
        <f t="shared" si="14"/>
        <v>0</v>
      </c>
      <c r="R214" t="str">
        <f t="shared" si="15"/>
        <v/>
      </c>
      <c r="S214" t="str">
        <f t="shared" si="16"/>
        <v/>
      </c>
      <c r="T214" t="str">
        <f t="shared" si="16"/>
        <v/>
      </c>
      <c r="U214" t="str">
        <f t="shared" si="16"/>
        <v/>
      </c>
      <c r="V214" t="str">
        <f t="shared" si="16"/>
        <v/>
      </c>
      <c r="W214" t="str">
        <f t="shared" si="16"/>
        <v/>
      </c>
      <c r="Z214" s="52" t="str">
        <f t="shared" si="17"/>
        <v/>
      </c>
      <c r="AA214" s="52" t="str" cm="1">
        <f t="array" ref="AA214">INDEX(S214:W214,$Q$2)</f>
        <v/>
      </c>
    </row>
    <row r="215" spans="17:27" x14ac:dyDescent="0.25">
      <c r="Q215">
        <f t="shared" si="14"/>
        <v>0</v>
      </c>
      <c r="R215" t="str">
        <f t="shared" si="15"/>
        <v/>
      </c>
      <c r="S215" t="str">
        <f t="shared" si="16"/>
        <v/>
      </c>
      <c r="T215" t="str">
        <f t="shared" si="16"/>
        <v/>
      </c>
      <c r="U215" t="str">
        <f t="shared" si="16"/>
        <v/>
      </c>
      <c r="V215" t="str">
        <f t="shared" si="16"/>
        <v/>
      </c>
      <c r="W215" t="str">
        <f t="shared" si="16"/>
        <v/>
      </c>
      <c r="Z215" s="52" t="str">
        <f t="shared" si="17"/>
        <v/>
      </c>
      <c r="AA215" s="52" t="str" cm="1">
        <f t="array" ref="AA215">INDEX(S215:W215,$Q$2)</f>
        <v/>
      </c>
    </row>
    <row r="216" spans="17:27" x14ac:dyDescent="0.25">
      <c r="Z216" s="52"/>
      <c r="AA216" s="52"/>
    </row>
    <row r="217" spans="17:27" x14ac:dyDescent="0.25">
      <c r="Z217" s="52"/>
      <c r="AA217" s="52"/>
    </row>
    <row r="218" spans="17:27" x14ac:dyDescent="0.25">
      <c r="Z218" s="52"/>
      <c r="AA218" s="52"/>
    </row>
    <row r="219" spans="17:27" x14ac:dyDescent="0.25">
      <c r="Z219" s="52"/>
      <c r="AA219" s="52"/>
    </row>
    <row r="220" spans="17:27" x14ac:dyDescent="0.25">
      <c r="Z220" s="52"/>
      <c r="AA220" s="52"/>
    </row>
    <row r="221" spans="17:27" x14ac:dyDescent="0.25">
      <c r="Z221" s="52"/>
      <c r="AA221" s="52"/>
    </row>
    <row r="222" spans="17:27" x14ac:dyDescent="0.25">
      <c r="Z222" s="52"/>
      <c r="AA222" s="52"/>
    </row>
    <row r="223" spans="17:27" x14ac:dyDescent="0.25">
      <c r="Z223" s="52"/>
      <c r="AA223" s="52"/>
    </row>
    <row r="224" spans="17:27" x14ac:dyDescent="0.25">
      <c r="Z224" s="52"/>
      <c r="AA224" s="52"/>
    </row>
    <row r="225" spans="26:27" x14ac:dyDescent="0.25">
      <c r="Z225" s="52"/>
      <c r="AA225"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40F5-88B4-460A-85A0-AE3771C8C396}">
  <sheetPr codeName="Sheet13">
    <tabColor theme="0" tint="-0.249977111117893"/>
  </sheetPr>
  <dimension ref="A2:AP197"/>
  <sheetViews>
    <sheetView workbookViewId="0">
      <pane xSplit="2" ySplit="15" topLeftCell="C16" activePane="bottomRight" state="frozen"/>
      <selection pane="topRight" activeCell="C1" sqref="C1"/>
      <selection pane="bottomLeft" activeCell="A16" sqref="A16"/>
      <selection pane="bottomRight" activeCell="C16" sqref="C16"/>
    </sheetView>
  </sheetViews>
  <sheetFormatPr defaultRowHeight="15" x14ac:dyDescent="0.25"/>
  <cols>
    <col min="1" max="1" width="13.7109375" bestFit="1" customWidth="1"/>
    <col min="2" max="2" width="18.140625" bestFit="1" customWidth="1"/>
    <col min="3" max="42" width="35.5703125" bestFit="1" customWidth="1"/>
  </cols>
  <sheetData>
    <row r="2" spans="1:42" x14ac:dyDescent="0.25">
      <c r="C2" s="92" t="str">
        <f>CONCATENATE(C12,"(",C11,")")</f>
        <v>156(156)</v>
      </c>
      <c r="D2" s="92" t="str">
        <f t="shared" ref="D2:AP2" si="0">CONCATENATE(D12,"(",D11,")")</f>
        <v>23(23)</v>
      </c>
      <c r="E2" t="str">
        <f t="shared" si="0"/>
        <v>125(125)</v>
      </c>
      <c r="F2" t="str">
        <f t="shared" si="0"/>
        <v>16(16)</v>
      </c>
      <c r="G2" t="str">
        <f t="shared" si="0"/>
        <v>125(125)</v>
      </c>
      <c r="H2" t="str">
        <f t="shared" si="0"/>
        <v>16(16)</v>
      </c>
      <c r="I2" t="str">
        <f t="shared" si="0"/>
        <v>125(124)</v>
      </c>
      <c r="J2" t="str">
        <f t="shared" si="0"/>
        <v>16(16)</v>
      </c>
      <c r="K2" s="92" t="str">
        <f t="shared" si="0"/>
        <v>155(144)</v>
      </c>
      <c r="L2" s="92" t="str">
        <f t="shared" si="0"/>
        <v>23(14)</v>
      </c>
      <c r="M2" s="92" t="str">
        <f t="shared" si="0"/>
        <v>107(50)</v>
      </c>
      <c r="N2" s="92" t="str">
        <f t="shared" si="0"/>
        <v>10(2)</v>
      </c>
      <c r="O2" t="str">
        <f t="shared" si="0"/>
        <v>106(93)</v>
      </c>
      <c r="P2" t="str">
        <f t="shared" si="0"/>
        <v>10(2)</v>
      </c>
      <c r="Q2" t="str">
        <f t="shared" si="0"/>
        <v>156(118)</v>
      </c>
      <c r="R2" t="str">
        <f t="shared" si="0"/>
        <v>23(3)</v>
      </c>
      <c r="S2" s="92" t="str">
        <f t="shared" si="0"/>
        <v>79(34)</v>
      </c>
      <c r="T2" s="92" t="str">
        <f t="shared" si="0"/>
        <v>19(8)</v>
      </c>
      <c r="U2" t="str">
        <f t="shared" si="0"/>
        <v>79(29)</v>
      </c>
      <c r="V2" t="str">
        <f t="shared" si="0"/>
        <v>19(8)</v>
      </c>
      <c r="W2" t="str">
        <f t="shared" si="0"/>
        <v>79(52)</v>
      </c>
      <c r="X2" t="str">
        <f t="shared" si="0"/>
        <v>19(3)</v>
      </c>
      <c r="Y2" t="str">
        <f t="shared" si="0"/>
        <v>154(135)</v>
      </c>
      <c r="Z2" t="str">
        <f t="shared" si="0"/>
        <v>23(12)</v>
      </c>
      <c r="AA2" s="92" t="str">
        <f t="shared" si="0"/>
        <v>79(31)</v>
      </c>
      <c r="AB2" s="92" t="str">
        <f t="shared" si="0"/>
        <v>19(9)</v>
      </c>
      <c r="AC2" t="str">
        <f t="shared" si="0"/>
        <v>79(53)</v>
      </c>
      <c r="AD2" t="str">
        <f t="shared" si="0"/>
        <v>19(1)</v>
      </c>
      <c r="AE2" t="str">
        <f t="shared" si="0"/>
        <v>154(119)</v>
      </c>
      <c r="AF2" t="str">
        <f t="shared" si="0"/>
        <v>23(9)</v>
      </c>
      <c r="AG2" s="92" t="str">
        <f t="shared" si="0"/>
        <v>123(13)</v>
      </c>
      <c r="AH2" s="92" t="str">
        <f t="shared" si="0"/>
        <v>16(2)</v>
      </c>
      <c r="AI2" t="str">
        <f t="shared" si="0"/>
        <v>122(36)</v>
      </c>
      <c r="AJ2" t="str">
        <f t="shared" si="0"/>
        <v>16(0)</v>
      </c>
      <c r="AK2" t="str">
        <f t="shared" si="0"/>
        <v>31(3)</v>
      </c>
      <c r="AL2" t="str">
        <f t="shared" si="0"/>
        <v>7(2)</v>
      </c>
      <c r="AM2" t="str">
        <f t="shared" si="0"/>
        <v>155(120)</v>
      </c>
      <c r="AN2" t="str">
        <f t="shared" si="0"/>
        <v>23(11)</v>
      </c>
      <c r="AO2" s="92" t="str">
        <f t="shared" si="0"/>
        <v>122(41)</v>
      </c>
      <c r="AP2" s="92" t="str">
        <f t="shared" si="0"/>
        <v>16(0)</v>
      </c>
    </row>
    <row r="3" spans="1:42" x14ac:dyDescent="0.25">
      <c r="C3" s="92" t="str">
        <f>E2</f>
        <v>125(125)</v>
      </c>
      <c r="D3" s="92" t="str">
        <f>F2</f>
        <v>16(16)</v>
      </c>
      <c r="M3" s="92" t="str">
        <f>O2</f>
        <v>106(93)</v>
      </c>
      <c r="N3" s="92" t="str">
        <f>P2</f>
        <v>10(2)</v>
      </c>
      <c r="S3" s="92" t="str">
        <f>U2</f>
        <v>79(29)</v>
      </c>
      <c r="T3" s="92" t="str">
        <f>V2</f>
        <v>19(8)</v>
      </c>
      <c r="AA3" s="92" t="str">
        <f>AC2</f>
        <v>79(53)</v>
      </c>
      <c r="AB3" s="92" t="str">
        <f>AD2</f>
        <v>19(1)</v>
      </c>
      <c r="AG3" s="92" t="str">
        <f>AI2</f>
        <v>122(36)</v>
      </c>
      <c r="AH3" s="92" t="str">
        <f>AJ2</f>
        <v>16(0)</v>
      </c>
    </row>
    <row r="4" spans="1:42" x14ac:dyDescent="0.25">
      <c r="C4" s="92" t="str">
        <f>G2</f>
        <v>125(125)</v>
      </c>
      <c r="D4" s="92" t="str">
        <f>H2</f>
        <v>16(16)</v>
      </c>
      <c r="M4" s="92" t="str">
        <f>Q2</f>
        <v>156(118)</v>
      </c>
      <c r="N4" s="92" t="str">
        <f>R2</f>
        <v>23(3)</v>
      </c>
      <c r="S4" s="92" t="str">
        <f>W2</f>
        <v>79(52)</v>
      </c>
      <c r="T4" s="92" t="str">
        <f>X2</f>
        <v>19(3)</v>
      </c>
      <c r="AA4" s="92" t="str">
        <f>AE2</f>
        <v>154(119)</v>
      </c>
      <c r="AB4" s="92" t="str">
        <f>AF2</f>
        <v>23(9)</v>
      </c>
      <c r="AG4" s="92" t="str">
        <f>AK2</f>
        <v>31(3)</v>
      </c>
      <c r="AH4" s="92" t="str">
        <f>AL2</f>
        <v>7(2)</v>
      </c>
    </row>
    <row r="5" spans="1:42" ht="16.5" customHeight="1" x14ac:dyDescent="0.25">
      <c r="C5" s="92" t="str">
        <f>I2</f>
        <v>125(124)</v>
      </c>
      <c r="D5" s="92" t="str">
        <f>J2</f>
        <v>16(16)</v>
      </c>
      <c r="S5" s="92" t="str">
        <f>Y2</f>
        <v>154(135)</v>
      </c>
      <c r="T5" s="92" t="str">
        <f>Z2</f>
        <v>23(12)</v>
      </c>
      <c r="AG5" s="92" t="str">
        <f>AM2</f>
        <v>155(120)</v>
      </c>
      <c r="AH5" s="92" t="str">
        <f>AN2</f>
        <v>23(11)</v>
      </c>
    </row>
    <row r="6" spans="1:42" ht="16.5" customHeight="1" x14ac:dyDescent="0.25">
      <c r="S6" s="92"/>
      <c r="T6" s="92"/>
      <c r="AG6" s="92"/>
      <c r="AH6" s="92"/>
    </row>
    <row r="7" spans="1:42" ht="16.5" customHeight="1" x14ac:dyDescent="0.25">
      <c r="B7" t="s">
        <v>799</v>
      </c>
      <c r="C7" s="92">
        <f>AVERAGE(C16:C194)</f>
        <v>0.58359425875050897</v>
      </c>
      <c r="D7" s="92">
        <f>AVERAGE(D16:D194)</f>
        <v>0.64621204278812971</v>
      </c>
      <c r="K7" s="92">
        <f>AVERAGE(K16:K194)</f>
        <v>6.3587901084059117</v>
      </c>
      <c r="L7" s="92">
        <f>AVERAGE(L16:L194)</f>
        <v>2.7116520968696594</v>
      </c>
      <c r="M7" s="92">
        <f>IFERROR(AVERAGE(M16:M194),"E")</f>
        <v>0.32576319383268598</v>
      </c>
      <c r="N7" s="92">
        <f>AVERAGE(N16:N194)</f>
        <v>0.19516374714394519</v>
      </c>
      <c r="S7">
        <f>AVERAGE(S16:S194)</f>
        <v>1.458584836105639</v>
      </c>
      <c r="T7">
        <f>AVERAGE(T16:T194)</f>
        <v>0.74902834008097163</v>
      </c>
      <c r="AA7">
        <f>AVERAGE(AA16:AA194)</f>
        <v>0.95972472226438033</v>
      </c>
      <c r="AB7">
        <f>AVERAGE(AB16:AB194)</f>
        <v>0.80516780935717724</v>
      </c>
      <c r="AG7">
        <f>AVERAGE(AG16:AG194)</f>
        <v>3.7312334165460578E-2</v>
      </c>
      <c r="AH7">
        <f>AVERAGE(AH16:AH194)</f>
        <v>0.12259615384615385</v>
      </c>
      <c r="AO7">
        <f>AVERAGE(AO15:AO193)</f>
        <v>0.21366207939427892</v>
      </c>
      <c r="AP7">
        <f>AVERAGE(AP15:AP193)</f>
        <v>0</v>
      </c>
    </row>
    <row r="8" spans="1:42" x14ac:dyDescent="0.25">
      <c r="B8" t="s">
        <v>799</v>
      </c>
      <c r="C8" s="92">
        <f>AVERAGE(E16:E194)</f>
        <v>19.8416</v>
      </c>
      <c r="D8" s="92">
        <f>AVERAGE(F16:F194)</f>
        <v>23.126388888888886</v>
      </c>
      <c r="M8" s="92">
        <f>AVERAGE(O16:O194)</f>
        <v>1.2019874593962347</v>
      </c>
      <c r="N8" s="92">
        <f>AVERAGE(P16:P194)</f>
        <v>0.19516374714394519</v>
      </c>
      <c r="S8">
        <f>AVERAGE(U16:U194)</f>
        <v>0.82451377840611539</v>
      </c>
      <c r="T8">
        <f>AVERAGE(V16:V194)</f>
        <v>0.99745460375997108</v>
      </c>
      <c r="AA8">
        <f>AVERAGE(AC16:AC194)</f>
        <v>1.6839142163975269</v>
      </c>
      <c r="AB8">
        <f>AVERAGE(AD16:AD194)</f>
        <v>0.15182186234817813</v>
      </c>
      <c r="AG8">
        <f>AVERAGE(AI16:AI194)</f>
        <v>0.11057195135330922</v>
      </c>
      <c r="AH8">
        <f>AVERAGE(AJ16:AJ194)</f>
        <v>0</v>
      </c>
    </row>
    <row r="9" spans="1:42" x14ac:dyDescent="0.25">
      <c r="B9" t="s">
        <v>799</v>
      </c>
      <c r="C9" s="92">
        <f>AVERAGE(G16:G194)</f>
        <v>23.09706666666667</v>
      </c>
      <c r="D9" s="92">
        <f>AVERAGE(H16:H194)</f>
        <v>23.445833333333333</v>
      </c>
      <c r="M9" s="92">
        <f>AVERAGE(Q16:Q194)</f>
        <v>1.0945008740876083</v>
      </c>
      <c r="N9" s="92">
        <f>AVERAGE(R16:R194)</f>
        <v>0.1700989105599523</v>
      </c>
      <c r="S9">
        <f>AVERAGE(W16:W194)</f>
        <v>3.546370409485426</v>
      </c>
      <c r="T9">
        <f>AVERAGE(X16:X194)</f>
        <v>0.20850202429149797</v>
      </c>
      <c r="AA9">
        <f>AVERAGE(AE16:AE194)</f>
        <v>1.6454957978900449</v>
      </c>
      <c r="AB9">
        <f>AVERAGE(AF16:AF194)</f>
        <v>0.79055668532181522</v>
      </c>
      <c r="AG9">
        <f>AVERAGE(AK16:AK194)</f>
        <v>3.1809384164222874E-2</v>
      </c>
      <c r="AH9">
        <f>AVERAGE(AL16:AL194)</f>
        <v>0.16428571428571431</v>
      </c>
    </row>
    <row r="10" spans="1:42" x14ac:dyDescent="0.25">
      <c r="B10" t="s">
        <v>799</v>
      </c>
      <c r="C10" s="92">
        <f>AVERAGE(I16:I194)</f>
        <v>0.34498999999999996</v>
      </c>
      <c r="D10" s="92">
        <f>AVERAGE(J16:J194)</f>
        <v>0.38002976190476179</v>
      </c>
      <c r="S10">
        <f>AVERAGE(Y16:Y194)</f>
        <v>3.352804661087883</v>
      </c>
      <c r="T10">
        <f>AVERAGE(Z16:Z194)</f>
        <v>1.6157122200514364</v>
      </c>
      <c r="AG10">
        <f>AVERAGE(AM16:AM194)</f>
        <v>1.7578815416233107</v>
      </c>
      <c r="AH10">
        <f>AVERAGE(AN16:AN194)</f>
        <v>0.92584096625827006</v>
      </c>
    </row>
    <row r="11" spans="1:42" x14ac:dyDescent="0.25">
      <c r="B11" t="s">
        <v>800</v>
      </c>
      <c r="C11">
        <f>COUNTIF(C14:C238,"&gt;0")</f>
        <v>156</v>
      </c>
      <c r="D11">
        <f t="shared" ref="D11:J11" si="1">COUNTIF(D14:D238,"&gt;0")</f>
        <v>23</v>
      </c>
      <c r="E11">
        <f t="shared" si="1"/>
        <v>125</v>
      </c>
      <c r="F11">
        <f t="shared" si="1"/>
        <v>16</v>
      </c>
      <c r="G11">
        <f t="shared" si="1"/>
        <v>125</v>
      </c>
      <c r="H11">
        <f t="shared" si="1"/>
        <v>16</v>
      </c>
      <c r="I11">
        <f t="shared" si="1"/>
        <v>124</v>
      </c>
      <c r="J11">
        <f t="shared" si="1"/>
        <v>16</v>
      </c>
      <c r="K11">
        <f t="shared" ref="K11:V11" si="2">COUNTIF(K14:K238,"&gt;0")</f>
        <v>144</v>
      </c>
      <c r="L11">
        <f t="shared" si="2"/>
        <v>14</v>
      </c>
      <c r="M11">
        <f t="shared" si="2"/>
        <v>50</v>
      </c>
      <c r="N11">
        <f t="shared" si="2"/>
        <v>2</v>
      </c>
      <c r="O11">
        <f t="shared" si="2"/>
        <v>93</v>
      </c>
      <c r="P11">
        <f t="shared" si="2"/>
        <v>2</v>
      </c>
      <c r="Q11">
        <f t="shared" si="2"/>
        <v>118</v>
      </c>
      <c r="R11">
        <f t="shared" si="2"/>
        <v>3</v>
      </c>
      <c r="S11">
        <f t="shared" si="2"/>
        <v>34</v>
      </c>
      <c r="T11">
        <f t="shared" si="2"/>
        <v>8</v>
      </c>
      <c r="U11">
        <f t="shared" si="2"/>
        <v>29</v>
      </c>
      <c r="V11">
        <f t="shared" si="2"/>
        <v>8</v>
      </c>
      <c r="W11">
        <f t="shared" ref="W11:AP11" si="3">COUNTIF(W14:W238,"&gt;0")</f>
        <v>52</v>
      </c>
      <c r="X11">
        <f t="shared" si="3"/>
        <v>3</v>
      </c>
      <c r="Y11">
        <f t="shared" si="3"/>
        <v>135</v>
      </c>
      <c r="Z11">
        <f t="shared" si="3"/>
        <v>12</v>
      </c>
      <c r="AA11">
        <f t="shared" si="3"/>
        <v>31</v>
      </c>
      <c r="AB11">
        <f t="shared" si="3"/>
        <v>9</v>
      </c>
      <c r="AC11">
        <f t="shared" si="3"/>
        <v>53</v>
      </c>
      <c r="AD11">
        <f t="shared" si="3"/>
        <v>1</v>
      </c>
      <c r="AE11">
        <f t="shared" si="3"/>
        <v>119</v>
      </c>
      <c r="AF11">
        <f t="shared" si="3"/>
        <v>9</v>
      </c>
      <c r="AG11">
        <f t="shared" si="3"/>
        <v>13</v>
      </c>
      <c r="AH11">
        <f t="shared" si="3"/>
        <v>2</v>
      </c>
      <c r="AI11">
        <f t="shared" si="3"/>
        <v>36</v>
      </c>
      <c r="AJ11">
        <f t="shared" si="3"/>
        <v>0</v>
      </c>
      <c r="AK11">
        <f t="shared" si="3"/>
        <v>3</v>
      </c>
      <c r="AL11">
        <f t="shared" si="3"/>
        <v>2</v>
      </c>
      <c r="AM11">
        <f t="shared" si="3"/>
        <v>120</v>
      </c>
      <c r="AN11">
        <f t="shared" si="3"/>
        <v>11</v>
      </c>
      <c r="AO11">
        <f t="shared" si="3"/>
        <v>41</v>
      </c>
      <c r="AP11">
        <f t="shared" si="3"/>
        <v>0</v>
      </c>
    </row>
    <row r="12" spans="1:42" ht="15.75" thickBot="1" x14ac:dyDescent="0.3">
      <c r="B12" t="s">
        <v>801</v>
      </c>
      <c r="C12">
        <f>COUNT(C14:C233)</f>
        <v>156</v>
      </c>
      <c r="D12">
        <f t="shared" ref="D12:J12" si="4">COUNT(D14:D233)</f>
        <v>23</v>
      </c>
      <c r="E12">
        <f t="shared" si="4"/>
        <v>125</v>
      </c>
      <c r="F12">
        <f t="shared" si="4"/>
        <v>16</v>
      </c>
      <c r="G12">
        <f t="shared" si="4"/>
        <v>125</v>
      </c>
      <c r="H12">
        <f t="shared" si="4"/>
        <v>16</v>
      </c>
      <c r="I12">
        <f t="shared" si="4"/>
        <v>125</v>
      </c>
      <c r="J12">
        <f t="shared" si="4"/>
        <v>16</v>
      </c>
      <c r="K12">
        <f t="shared" ref="K12:V12" si="5">COUNT(K14:K233)</f>
        <v>155</v>
      </c>
      <c r="L12">
        <f t="shared" si="5"/>
        <v>23</v>
      </c>
      <c r="M12">
        <f t="shared" si="5"/>
        <v>107</v>
      </c>
      <c r="N12">
        <f t="shared" si="5"/>
        <v>10</v>
      </c>
      <c r="O12">
        <f t="shared" si="5"/>
        <v>106</v>
      </c>
      <c r="P12">
        <f t="shared" si="5"/>
        <v>10</v>
      </c>
      <c r="Q12">
        <f t="shared" si="5"/>
        <v>156</v>
      </c>
      <c r="R12">
        <f t="shared" si="5"/>
        <v>23</v>
      </c>
      <c r="S12">
        <f t="shared" si="5"/>
        <v>79</v>
      </c>
      <c r="T12">
        <f t="shared" si="5"/>
        <v>19</v>
      </c>
      <c r="U12">
        <f t="shared" si="5"/>
        <v>79</v>
      </c>
      <c r="V12">
        <f t="shared" si="5"/>
        <v>19</v>
      </c>
      <c r="W12">
        <f t="shared" ref="W12:AP12" si="6">COUNT(W14:W233)</f>
        <v>79</v>
      </c>
      <c r="X12">
        <f t="shared" si="6"/>
        <v>19</v>
      </c>
      <c r="Y12">
        <f t="shared" si="6"/>
        <v>154</v>
      </c>
      <c r="Z12">
        <f t="shared" si="6"/>
        <v>23</v>
      </c>
      <c r="AA12">
        <f t="shared" si="6"/>
        <v>79</v>
      </c>
      <c r="AB12">
        <f t="shared" si="6"/>
        <v>19</v>
      </c>
      <c r="AC12">
        <f t="shared" si="6"/>
        <v>79</v>
      </c>
      <c r="AD12">
        <f t="shared" si="6"/>
        <v>19</v>
      </c>
      <c r="AE12">
        <f t="shared" si="6"/>
        <v>154</v>
      </c>
      <c r="AF12">
        <f t="shared" si="6"/>
        <v>23</v>
      </c>
      <c r="AG12">
        <f t="shared" si="6"/>
        <v>123</v>
      </c>
      <c r="AH12">
        <f t="shared" si="6"/>
        <v>16</v>
      </c>
      <c r="AI12">
        <f t="shared" si="6"/>
        <v>122</v>
      </c>
      <c r="AJ12">
        <f t="shared" si="6"/>
        <v>16</v>
      </c>
      <c r="AK12">
        <f t="shared" si="6"/>
        <v>31</v>
      </c>
      <c r="AL12">
        <f t="shared" si="6"/>
        <v>7</v>
      </c>
      <c r="AM12">
        <f t="shared" si="6"/>
        <v>155</v>
      </c>
      <c r="AN12">
        <f t="shared" si="6"/>
        <v>23</v>
      </c>
      <c r="AO12">
        <f t="shared" si="6"/>
        <v>122</v>
      </c>
      <c r="AP12">
        <f t="shared" si="6"/>
        <v>16</v>
      </c>
    </row>
    <row r="13" spans="1:42" ht="15.75" thickBot="1" x14ac:dyDescent="0.3">
      <c r="A13" s="84"/>
      <c r="B13" s="87"/>
      <c r="C13" s="80" t="s">
        <v>773</v>
      </c>
      <c r="D13" s="80" t="s">
        <v>758</v>
      </c>
      <c r="E13" s="81"/>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2"/>
    </row>
    <row r="14" spans="1:42" x14ac:dyDescent="0.25">
      <c r="A14" s="90"/>
      <c r="B14" s="91"/>
      <c r="C14" s="114" t="s">
        <v>824</v>
      </c>
      <c r="D14" s="122"/>
      <c r="E14" s="114" t="s">
        <v>786</v>
      </c>
      <c r="F14" s="122"/>
      <c r="G14" s="114" t="s">
        <v>787</v>
      </c>
      <c r="H14" s="122"/>
      <c r="I14" s="114" t="s">
        <v>826</v>
      </c>
      <c r="J14" s="122"/>
      <c r="K14" s="114" t="s">
        <v>774</v>
      </c>
      <c r="L14" s="122"/>
      <c r="M14" s="114" t="s">
        <v>788</v>
      </c>
      <c r="N14" s="122"/>
      <c r="O14" s="114" t="s">
        <v>789</v>
      </c>
      <c r="P14" s="122"/>
      <c r="Q14" s="114" t="s">
        <v>776</v>
      </c>
      <c r="R14" s="122"/>
      <c r="S14" s="114" t="s">
        <v>790</v>
      </c>
      <c r="T14" s="122"/>
      <c r="U14" s="114" t="s">
        <v>791</v>
      </c>
      <c r="V14" s="122"/>
      <c r="W14" s="114" t="s">
        <v>792</v>
      </c>
      <c r="X14" s="122"/>
      <c r="Y14" s="114" t="s">
        <v>777</v>
      </c>
      <c r="Z14" s="122"/>
      <c r="AA14" s="114" t="s">
        <v>793</v>
      </c>
      <c r="AB14" s="122"/>
      <c r="AC14" s="114" t="s">
        <v>794</v>
      </c>
      <c r="AD14" s="122"/>
      <c r="AE14" s="114" t="s">
        <v>778</v>
      </c>
      <c r="AF14" s="122"/>
      <c r="AG14" s="114" t="s">
        <v>795</v>
      </c>
      <c r="AH14" s="122"/>
      <c r="AI14" s="114" t="s">
        <v>796</v>
      </c>
      <c r="AJ14" s="122"/>
      <c r="AK14" s="114" t="s">
        <v>798</v>
      </c>
      <c r="AL14" s="122"/>
      <c r="AM14" s="114" t="s">
        <v>779</v>
      </c>
      <c r="AN14" s="122"/>
      <c r="AO14" s="114" t="s">
        <v>797</v>
      </c>
      <c r="AP14" s="123"/>
    </row>
    <row r="15" spans="1:42" ht="15.75" thickBot="1" x14ac:dyDescent="0.3">
      <c r="A15" s="124" t="s">
        <v>491</v>
      </c>
      <c r="B15" s="108" t="s">
        <v>316</v>
      </c>
      <c r="C15" s="114" t="s">
        <v>88</v>
      </c>
      <c r="D15" s="115" t="s">
        <v>6</v>
      </c>
      <c r="E15" s="114" t="s">
        <v>88</v>
      </c>
      <c r="F15" s="115" t="s">
        <v>6</v>
      </c>
      <c r="G15" s="114" t="s">
        <v>88</v>
      </c>
      <c r="H15" s="115" t="s">
        <v>6</v>
      </c>
      <c r="I15" s="114" t="s">
        <v>88</v>
      </c>
      <c r="J15" s="115" t="s">
        <v>6</v>
      </c>
      <c r="K15" s="114" t="s">
        <v>88</v>
      </c>
      <c r="L15" s="115" t="s">
        <v>6</v>
      </c>
      <c r="M15" s="114" t="s">
        <v>88</v>
      </c>
      <c r="N15" s="115" t="s">
        <v>6</v>
      </c>
      <c r="O15" s="114" t="s">
        <v>88</v>
      </c>
      <c r="P15" s="115" t="s">
        <v>6</v>
      </c>
      <c r="Q15" s="114" t="s">
        <v>88</v>
      </c>
      <c r="R15" s="115" t="s">
        <v>6</v>
      </c>
      <c r="S15" s="114" t="s">
        <v>88</v>
      </c>
      <c r="T15" s="115" t="s">
        <v>6</v>
      </c>
      <c r="U15" s="114" t="s">
        <v>88</v>
      </c>
      <c r="V15" s="115" t="s">
        <v>6</v>
      </c>
      <c r="W15" s="114" t="s">
        <v>88</v>
      </c>
      <c r="X15" s="115" t="s">
        <v>6</v>
      </c>
      <c r="Y15" s="114" t="s">
        <v>88</v>
      </c>
      <c r="Z15" s="115" t="s">
        <v>6</v>
      </c>
      <c r="AA15" s="114" t="s">
        <v>88</v>
      </c>
      <c r="AB15" s="115" t="s">
        <v>6</v>
      </c>
      <c r="AC15" s="114" t="s">
        <v>88</v>
      </c>
      <c r="AD15" s="115" t="s">
        <v>6</v>
      </c>
      <c r="AE15" s="114" t="s">
        <v>88</v>
      </c>
      <c r="AF15" s="115" t="s">
        <v>6</v>
      </c>
      <c r="AG15" s="114" t="s">
        <v>88</v>
      </c>
      <c r="AH15" s="115" t="s">
        <v>6</v>
      </c>
      <c r="AI15" s="114" t="s">
        <v>88</v>
      </c>
      <c r="AJ15" s="115" t="s">
        <v>6</v>
      </c>
      <c r="AK15" s="114" t="s">
        <v>88</v>
      </c>
      <c r="AL15" s="115" t="s">
        <v>6</v>
      </c>
      <c r="AM15" s="114" t="s">
        <v>88</v>
      </c>
      <c r="AN15" s="115" t="s">
        <v>6</v>
      </c>
      <c r="AO15" s="114" t="s">
        <v>88</v>
      </c>
      <c r="AP15" s="120" t="s">
        <v>6</v>
      </c>
    </row>
    <row r="16" spans="1:42" x14ac:dyDescent="0.25">
      <c r="A16" s="119" t="s">
        <v>479</v>
      </c>
      <c r="B16" s="114">
        <v>2</v>
      </c>
      <c r="C16" s="146">
        <v>0.6785714285714286</v>
      </c>
      <c r="D16" s="147"/>
      <c r="E16" s="152">
        <v>23</v>
      </c>
      <c r="F16" s="147"/>
      <c r="G16" s="152">
        <v>31</v>
      </c>
      <c r="H16" s="147"/>
      <c r="I16" s="152">
        <v>0.4</v>
      </c>
      <c r="J16" s="147"/>
      <c r="K16" s="152">
        <v>2.838888888888889</v>
      </c>
      <c r="L16" s="147"/>
      <c r="M16" s="152">
        <v>0.66666666666666663</v>
      </c>
      <c r="N16" s="147"/>
      <c r="O16" s="152">
        <v>1.4166666666666667</v>
      </c>
      <c r="P16" s="147"/>
      <c r="Q16" s="152">
        <v>2.0833333333333335</v>
      </c>
      <c r="R16" s="147"/>
      <c r="S16" s="152"/>
      <c r="T16" s="147"/>
      <c r="U16" s="152"/>
      <c r="V16" s="147"/>
      <c r="W16" s="152"/>
      <c r="X16" s="147"/>
      <c r="Y16" s="152">
        <v>0.4</v>
      </c>
      <c r="Z16" s="147"/>
      <c r="AA16" s="152"/>
      <c r="AB16" s="147"/>
      <c r="AC16" s="152"/>
      <c r="AD16" s="147"/>
      <c r="AE16" s="152">
        <v>0.33333333333333331</v>
      </c>
      <c r="AF16" s="147"/>
      <c r="AG16" s="152">
        <v>0</v>
      </c>
      <c r="AH16" s="147"/>
      <c r="AI16" s="152">
        <v>2.2222222222222223E-2</v>
      </c>
      <c r="AJ16" s="147"/>
      <c r="AK16" s="152"/>
      <c r="AL16" s="147"/>
      <c r="AM16" s="152">
        <v>0.35555555555555551</v>
      </c>
      <c r="AN16" s="147"/>
      <c r="AO16" s="152">
        <v>0</v>
      </c>
      <c r="AP16" s="148"/>
    </row>
    <row r="17" spans="1:42" x14ac:dyDescent="0.25">
      <c r="A17" s="90" t="s">
        <v>479</v>
      </c>
      <c r="B17" s="117">
        <v>3</v>
      </c>
      <c r="C17" s="149">
        <v>0.69047619047619047</v>
      </c>
      <c r="D17" s="141"/>
      <c r="E17" s="139">
        <v>27</v>
      </c>
      <c r="F17" s="141"/>
      <c r="G17" s="139">
        <v>31</v>
      </c>
      <c r="H17" s="141"/>
      <c r="I17" s="139">
        <v>0.5</v>
      </c>
      <c r="J17" s="141"/>
      <c r="K17" s="139">
        <v>2.9222222222222221</v>
      </c>
      <c r="L17" s="141"/>
      <c r="M17" s="139">
        <v>0.65</v>
      </c>
      <c r="N17" s="141"/>
      <c r="O17" s="139">
        <v>0.65</v>
      </c>
      <c r="P17" s="141"/>
      <c r="Q17" s="139">
        <v>1.3</v>
      </c>
      <c r="R17" s="141"/>
      <c r="S17" s="139"/>
      <c r="T17" s="141"/>
      <c r="U17" s="139"/>
      <c r="V17" s="141"/>
      <c r="W17" s="139"/>
      <c r="X17" s="141"/>
      <c r="Y17" s="139">
        <v>0.73737373737373735</v>
      </c>
      <c r="Z17" s="141"/>
      <c r="AA17" s="139"/>
      <c r="AB17" s="141"/>
      <c r="AC17" s="139"/>
      <c r="AD17" s="141"/>
      <c r="AE17" s="139">
        <v>0.65</v>
      </c>
      <c r="AF17" s="141"/>
      <c r="AG17" s="139">
        <v>0</v>
      </c>
      <c r="AH17" s="141"/>
      <c r="AI17" s="139">
        <v>0.23484848484848486</v>
      </c>
      <c r="AJ17" s="141"/>
      <c r="AK17" s="139"/>
      <c r="AL17" s="141"/>
      <c r="AM17" s="139">
        <v>0.88484848484848488</v>
      </c>
      <c r="AN17" s="141"/>
      <c r="AO17" s="139">
        <v>0</v>
      </c>
      <c r="AP17" s="142"/>
    </row>
    <row r="18" spans="1:42" x14ac:dyDescent="0.25">
      <c r="A18" s="90" t="s">
        <v>479</v>
      </c>
      <c r="B18" s="117">
        <v>5</v>
      </c>
      <c r="C18" s="149">
        <v>0.52380952380952384</v>
      </c>
      <c r="D18" s="141"/>
      <c r="E18" s="139">
        <v>21</v>
      </c>
      <c r="F18" s="141"/>
      <c r="G18" s="139">
        <v>26</v>
      </c>
      <c r="H18" s="141"/>
      <c r="I18" s="139">
        <v>0.45</v>
      </c>
      <c r="J18" s="141"/>
      <c r="K18" s="139">
        <v>0</v>
      </c>
      <c r="L18" s="141"/>
      <c r="M18" s="139">
        <v>0</v>
      </c>
      <c r="N18" s="141"/>
      <c r="O18" s="139"/>
      <c r="P18" s="141"/>
      <c r="Q18" s="139">
        <v>0</v>
      </c>
      <c r="R18" s="141"/>
      <c r="S18" s="139"/>
      <c r="T18" s="141"/>
      <c r="U18" s="139"/>
      <c r="V18" s="141"/>
      <c r="W18" s="139"/>
      <c r="X18" s="141"/>
      <c r="Y18" s="139"/>
      <c r="Z18" s="141"/>
      <c r="AA18" s="139"/>
      <c r="AB18" s="141"/>
      <c r="AC18" s="139"/>
      <c r="AD18" s="141"/>
      <c r="AE18" s="139"/>
      <c r="AF18" s="141"/>
      <c r="AG18" s="139"/>
      <c r="AH18" s="141"/>
      <c r="AI18" s="139"/>
      <c r="AJ18" s="141"/>
      <c r="AK18" s="139"/>
      <c r="AL18" s="141"/>
      <c r="AM18" s="139">
        <v>0</v>
      </c>
      <c r="AN18" s="141"/>
      <c r="AO18" s="139"/>
      <c r="AP18" s="142"/>
    </row>
    <row r="19" spans="1:42" x14ac:dyDescent="0.25">
      <c r="A19" s="90" t="s">
        <v>479</v>
      </c>
      <c r="B19" s="117">
        <v>7</v>
      </c>
      <c r="C19" s="149">
        <v>0.59523809523809523</v>
      </c>
      <c r="D19" s="141"/>
      <c r="E19" s="139">
        <v>15</v>
      </c>
      <c r="F19" s="141"/>
      <c r="G19" s="139">
        <v>28</v>
      </c>
      <c r="H19" s="141"/>
      <c r="I19" s="139">
        <v>0.22500000000000001</v>
      </c>
      <c r="J19" s="141"/>
      <c r="K19" s="139">
        <v>5.0197368421052637</v>
      </c>
      <c r="L19" s="141"/>
      <c r="M19" s="139">
        <v>0.26973684210526316</v>
      </c>
      <c r="N19" s="141"/>
      <c r="O19" s="139">
        <v>1</v>
      </c>
      <c r="P19" s="141"/>
      <c r="Q19" s="139">
        <v>1.2697368421052633</v>
      </c>
      <c r="R19" s="141"/>
      <c r="S19" s="139"/>
      <c r="T19" s="141"/>
      <c r="U19" s="139"/>
      <c r="V19" s="141"/>
      <c r="W19" s="139"/>
      <c r="X19" s="141"/>
      <c r="Y19" s="139">
        <v>2.25</v>
      </c>
      <c r="Z19" s="141"/>
      <c r="AA19" s="139"/>
      <c r="AB19" s="141"/>
      <c r="AC19" s="139"/>
      <c r="AD19" s="141"/>
      <c r="AE19" s="139">
        <v>0</v>
      </c>
      <c r="AF19" s="141"/>
      <c r="AG19" s="139">
        <v>0</v>
      </c>
      <c r="AH19" s="141"/>
      <c r="AI19" s="139">
        <v>0</v>
      </c>
      <c r="AJ19" s="141"/>
      <c r="AK19" s="139"/>
      <c r="AL19" s="141"/>
      <c r="AM19" s="139">
        <v>0</v>
      </c>
      <c r="AN19" s="141"/>
      <c r="AO19" s="139">
        <v>1.5</v>
      </c>
      <c r="AP19" s="142"/>
    </row>
    <row r="20" spans="1:42" x14ac:dyDescent="0.25">
      <c r="A20" s="90" t="s">
        <v>479</v>
      </c>
      <c r="B20" s="117">
        <v>8</v>
      </c>
      <c r="C20" s="149">
        <v>0.59523809523809523</v>
      </c>
      <c r="D20" s="141"/>
      <c r="E20" s="139">
        <v>23</v>
      </c>
      <c r="F20" s="141"/>
      <c r="G20" s="139">
        <v>31</v>
      </c>
      <c r="H20" s="141"/>
      <c r="I20" s="139">
        <v>0.4</v>
      </c>
      <c r="J20" s="141"/>
      <c r="K20" s="139">
        <v>2.833333333333333</v>
      </c>
      <c r="L20" s="141"/>
      <c r="M20" s="139">
        <v>0.33333333333333331</v>
      </c>
      <c r="N20" s="141"/>
      <c r="O20" s="139">
        <v>0.5</v>
      </c>
      <c r="P20" s="141"/>
      <c r="Q20" s="139">
        <v>0.83333333333333326</v>
      </c>
      <c r="R20" s="141"/>
      <c r="S20" s="139"/>
      <c r="T20" s="141"/>
      <c r="U20" s="139"/>
      <c r="V20" s="141"/>
      <c r="W20" s="139"/>
      <c r="X20" s="141"/>
      <c r="Y20" s="139">
        <v>1</v>
      </c>
      <c r="Z20" s="141"/>
      <c r="AA20" s="139"/>
      <c r="AB20" s="141"/>
      <c r="AC20" s="139"/>
      <c r="AD20" s="141"/>
      <c r="AE20" s="139">
        <v>0.5</v>
      </c>
      <c r="AF20" s="141"/>
      <c r="AG20" s="139">
        <v>0</v>
      </c>
      <c r="AH20" s="141"/>
      <c r="AI20" s="139">
        <v>0</v>
      </c>
      <c r="AJ20" s="141"/>
      <c r="AK20" s="139"/>
      <c r="AL20" s="141"/>
      <c r="AM20" s="139">
        <v>0.5</v>
      </c>
      <c r="AN20" s="141"/>
      <c r="AO20" s="139">
        <v>0.5</v>
      </c>
      <c r="AP20" s="142"/>
    </row>
    <row r="21" spans="1:42" x14ac:dyDescent="0.25">
      <c r="A21" s="90" t="s">
        <v>479</v>
      </c>
      <c r="B21" s="117">
        <v>11</v>
      </c>
      <c r="C21" s="149">
        <v>0.66666666666666663</v>
      </c>
      <c r="D21" s="141"/>
      <c r="E21" s="139">
        <v>21</v>
      </c>
      <c r="F21" s="141"/>
      <c r="G21" s="139">
        <v>28</v>
      </c>
      <c r="H21" s="141"/>
      <c r="I21" s="139">
        <v>0.375</v>
      </c>
      <c r="J21" s="141"/>
      <c r="K21" s="139">
        <v>4</v>
      </c>
      <c r="L21" s="141"/>
      <c r="M21" s="139">
        <v>0</v>
      </c>
      <c r="N21" s="141"/>
      <c r="O21" s="139">
        <v>1</v>
      </c>
      <c r="P21" s="141"/>
      <c r="Q21" s="139">
        <v>1</v>
      </c>
      <c r="R21" s="141"/>
      <c r="S21" s="139"/>
      <c r="T21" s="141"/>
      <c r="U21" s="139"/>
      <c r="V21" s="141"/>
      <c r="W21" s="139"/>
      <c r="X21" s="141"/>
      <c r="Y21" s="139">
        <v>2</v>
      </c>
      <c r="Z21" s="141"/>
      <c r="AA21" s="139"/>
      <c r="AB21" s="141"/>
      <c r="AC21" s="139"/>
      <c r="AD21" s="141"/>
      <c r="AE21" s="139">
        <v>0</v>
      </c>
      <c r="AF21" s="141"/>
      <c r="AG21" s="139">
        <v>0</v>
      </c>
      <c r="AH21" s="141"/>
      <c r="AI21" s="139">
        <v>0</v>
      </c>
      <c r="AJ21" s="141"/>
      <c r="AK21" s="139"/>
      <c r="AL21" s="141"/>
      <c r="AM21" s="139">
        <v>0</v>
      </c>
      <c r="AN21" s="141"/>
      <c r="AO21" s="139">
        <v>1</v>
      </c>
      <c r="AP21" s="142"/>
    </row>
    <row r="22" spans="1:42" x14ac:dyDescent="0.25">
      <c r="A22" s="90" t="s">
        <v>479</v>
      </c>
      <c r="B22" s="117">
        <v>12</v>
      </c>
      <c r="C22" s="149">
        <v>0.54365079365079361</v>
      </c>
      <c r="D22" s="141"/>
      <c r="E22" s="139">
        <v>17.666666666666668</v>
      </c>
      <c r="F22" s="141"/>
      <c r="G22" s="139">
        <v>20.666666666666668</v>
      </c>
      <c r="H22" s="141"/>
      <c r="I22" s="139">
        <v>0.29166666666666663</v>
      </c>
      <c r="J22" s="141"/>
      <c r="K22" s="139">
        <v>6.7149621212121211</v>
      </c>
      <c r="L22" s="141"/>
      <c r="M22" s="139">
        <v>1.0454545454545454</v>
      </c>
      <c r="N22" s="141"/>
      <c r="O22" s="139">
        <v>1</v>
      </c>
      <c r="P22" s="141"/>
      <c r="Q22" s="139">
        <v>2.0454545454545454</v>
      </c>
      <c r="R22" s="141"/>
      <c r="S22" s="139"/>
      <c r="T22" s="141"/>
      <c r="U22" s="139"/>
      <c r="V22" s="141"/>
      <c r="W22" s="139"/>
      <c r="X22" s="141"/>
      <c r="Y22" s="139">
        <v>0.71212121212121215</v>
      </c>
      <c r="Z22" s="141"/>
      <c r="AA22" s="139"/>
      <c r="AB22" s="141"/>
      <c r="AC22" s="139"/>
      <c r="AD22" s="141"/>
      <c r="AE22" s="139">
        <v>2.6136363636363638</v>
      </c>
      <c r="AF22" s="141"/>
      <c r="AG22" s="139">
        <v>0</v>
      </c>
      <c r="AH22" s="141"/>
      <c r="AI22" s="139">
        <v>0.58238636363636365</v>
      </c>
      <c r="AJ22" s="141"/>
      <c r="AK22" s="139"/>
      <c r="AL22" s="141"/>
      <c r="AM22" s="139">
        <v>3.1960227272727275</v>
      </c>
      <c r="AN22" s="141"/>
      <c r="AO22" s="139">
        <v>0.76136363636363635</v>
      </c>
      <c r="AP22" s="142"/>
    </row>
    <row r="23" spans="1:42" x14ac:dyDescent="0.25">
      <c r="A23" s="90" t="s">
        <v>479</v>
      </c>
      <c r="B23" s="117">
        <v>13</v>
      </c>
      <c r="C23" s="149">
        <v>0.54166666666666663</v>
      </c>
      <c r="D23" s="141"/>
      <c r="E23" s="139">
        <v>16.5</v>
      </c>
      <c r="F23" s="141"/>
      <c r="G23" s="139">
        <v>25.5</v>
      </c>
      <c r="H23" s="141"/>
      <c r="I23" s="139">
        <v>0.26250000000000001</v>
      </c>
      <c r="J23" s="141"/>
      <c r="K23" s="139">
        <v>2.4974747474747478</v>
      </c>
      <c r="L23" s="141"/>
      <c r="M23" s="139">
        <v>0.61111111111111116</v>
      </c>
      <c r="N23" s="141"/>
      <c r="O23" s="139">
        <v>0.43181818181818182</v>
      </c>
      <c r="P23" s="141"/>
      <c r="Q23" s="139">
        <v>1.042929292929293</v>
      </c>
      <c r="R23" s="141"/>
      <c r="S23" s="139"/>
      <c r="T23" s="141"/>
      <c r="U23" s="139"/>
      <c r="V23" s="141"/>
      <c r="W23" s="139"/>
      <c r="X23" s="141"/>
      <c r="Y23" s="139">
        <v>0.68181818181818177</v>
      </c>
      <c r="Z23" s="141"/>
      <c r="AA23" s="139"/>
      <c r="AB23" s="141"/>
      <c r="AC23" s="139"/>
      <c r="AD23" s="141"/>
      <c r="AE23" s="139">
        <v>0.40909090909090912</v>
      </c>
      <c r="AF23" s="141"/>
      <c r="AG23" s="139">
        <v>0</v>
      </c>
      <c r="AH23" s="141"/>
      <c r="AI23" s="139">
        <v>4.5454545454545456E-2</v>
      </c>
      <c r="AJ23" s="141"/>
      <c r="AK23" s="139"/>
      <c r="AL23" s="141"/>
      <c r="AM23" s="139">
        <v>0.45454545454545459</v>
      </c>
      <c r="AN23" s="141"/>
      <c r="AO23" s="139">
        <v>0.31818181818181818</v>
      </c>
      <c r="AP23" s="142"/>
    </row>
    <row r="24" spans="1:42" x14ac:dyDescent="0.25">
      <c r="A24" s="90" t="s">
        <v>479</v>
      </c>
      <c r="B24" s="117">
        <v>14</v>
      </c>
      <c r="C24" s="149">
        <v>0.68650793650793651</v>
      </c>
      <c r="D24" s="141"/>
      <c r="E24" s="139">
        <v>29.666666666666664</v>
      </c>
      <c r="F24" s="141"/>
      <c r="G24" s="139">
        <v>34.666666666666664</v>
      </c>
      <c r="H24" s="141"/>
      <c r="I24" s="139">
        <v>0.61666666666666659</v>
      </c>
      <c r="J24" s="141"/>
      <c r="K24" s="139">
        <v>2.9769230769230766</v>
      </c>
      <c r="L24" s="141"/>
      <c r="M24" s="139">
        <v>0.73076923076923073</v>
      </c>
      <c r="N24" s="141"/>
      <c r="O24" s="139">
        <v>1.3846153846153846</v>
      </c>
      <c r="P24" s="141"/>
      <c r="Q24" s="139">
        <v>2.1153846153846154</v>
      </c>
      <c r="R24" s="141"/>
      <c r="S24" s="139"/>
      <c r="T24" s="141"/>
      <c r="U24" s="139"/>
      <c r="V24" s="141"/>
      <c r="W24" s="139"/>
      <c r="X24" s="141"/>
      <c r="Y24" s="139">
        <v>0.44230769230769229</v>
      </c>
      <c r="Z24" s="141"/>
      <c r="AA24" s="139"/>
      <c r="AB24" s="141"/>
      <c r="AC24" s="139"/>
      <c r="AD24" s="141"/>
      <c r="AE24" s="139">
        <v>0.33461538461538459</v>
      </c>
      <c r="AF24" s="141"/>
      <c r="AG24" s="139">
        <v>0</v>
      </c>
      <c r="AH24" s="141"/>
      <c r="AI24" s="139">
        <v>3.653846153846154E-2</v>
      </c>
      <c r="AJ24" s="141"/>
      <c r="AK24" s="139"/>
      <c r="AL24" s="141"/>
      <c r="AM24" s="139">
        <v>0.37115384615384611</v>
      </c>
      <c r="AN24" s="141"/>
      <c r="AO24" s="139">
        <v>4.807692307692308E-2</v>
      </c>
      <c r="AP24" s="142"/>
    </row>
    <row r="25" spans="1:42" x14ac:dyDescent="0.25">
      <c r="A25" s="90" t="s">
        <v>479</v>
      </c>
      <c r="B25" s="117">
        <v>15</v>
      </c>
      <c r="C25" s="149">
        <v>0.66190476190476188</v>
      </c>
      <c r="D25" s="141"/>
      <c r="E25" s="139">
        <v>26.2</v>
      </c>
      <c r="F25" s="141"/>
      <c r="G25" s="139">
        <v>32.6</v>
      </c>
      <c r="H25" s="141"/>
      <c r="I25" s="139">
        <v>0.5</v>
      </c>
      <c r="J25" s="141"/>
      <c r="K25" s="139">
        <v>4.1624999999999996</v>
      </c>
      <c r="L25" s="141"/>
      <c r="M25" s="139">
        <v>1.1375</v>
      </c>
      <c r="N25" s="141"/>
      <c r="O25" s="139">
        <v>1.575</v>
      </c>
      <c r="P25" s="141"/>
      <c r="Q25" s="139">
        <v>2.7124999999999999</v>
      </c>
      <c r="R25" s="141"/>
      <c r="S25" s="139"/>
      <c r="T25" s="141"/>
      <c r="U25" s="139"/>
      <c r="V25" s="141"/>
      <c r="W25" s="139"/>
      <c r="X25" s="141"/>
      <c r="Y25" s="139">
        <v>1.18</v>
      </c>
      <c r="Z25" s="141"/>
      <c r="AA25" s="139"/>
      <c r="AB25" s="141"/>
      <c r="AC25" s="139"/>
      <c r="AD25" s="141"/>
      <c r="AE25" s="139">
        <v>0.18</v>
      </c>
      <c r="AF25" s="141"/>
      <c r="AG25" s="139">
        <v>0</v>
      </c>
      <c r="AH25" s="141"/>
      <c r="AI25" s="139">
        <v>0</v>
      </c>
      <c r="AJ25" s="141"/>
      <c r="AK25" s="139"/>
      <c r="AL25" s="141"/>
      <c r="AM25" s="139">
        <v>0.18</v>
      </c>
      <c r="AN25" s="141"/>
      <c r="AO25" s="139">
        <v>0.09</v>
      </c>
      <c r="AP25" s="142"/>
    </row>
    <row r="26" spans="1:42" x14ac:dyDescent="0.25">
      <c r="A26" s="90" t="s">
        <v>479</v>
      </c>
      <c r="B26" s="117">
        <v>16</v>
      </c>
      <c r="C26" s="149">
        <v>0.5623015873015873</v>
      </c>
      <c r="D26" s="141"/>
      <c r="E26" s="139">
        <v>19.833333333333332</v>
      </c>
      <c r="F26" s="141"/>
      <c r="G26" s="139">
        <v>28.733333333333331</v>
      </c>
      <c r="H26" s="141"/>
      <c r="I26" s="139">
        <v>0.42083333333333328</v>
      </c>
      <c r="J26" s="141"/>
      <c r="K26" s="139">
        <v>2.71484375</v>
      </c>
      <c r="L26" s="141"/>
      <c r="M26" s="139">
        <v>0.53125</v>
      </c>
      <c r="N26" s="141"/>
      <c r="O26" s="139">
        <v>0.703125</v>
      </c>
      <c r="P26" s="141"/>
      <c r="Q26" s="139">
        <v>1.234375</v>
      </c>
      <c r="R26" s="141"/>
      <c r="S26" s="139"/>
      <c r="T26" s="141"/>
      <c r="U26" s="139"/>
      <c r="V26" s="141"/>
      <c r="W26" s="139"/>
      <c r="X26" s="141"/>
      <c r="Y26" s="139">
        <v>0.8515625</v>
      </c>
      <c r="Z26" s="141"/>
      <c r="AA26" s="139"/>
      <c r="AB26" s="141"/>
      <c r="AC26" s="139"/>
      <c r="AD26" s="141"/>
      <c r="AE26" s="139">
        <v>0.2890625</v>
      </c>
      <c r="AF26" s="141"/>
      <c r="AG26" s="139">
        <v>0</v>
      </c>
      <c r="AH26" s="141"/>
      <c r="AI26" s="139">
        <v>8.203125E-2</v>
      </c>
      <c r="AJ26" s="141"/>
      <c r="AK26" s="139"/>
      <c r="AL26" s="141"/>
      <c r="AM26" s="139">
        <v>0.37109375</v>
      </c>
      <c r="AN26" s="141"/>
      <c r="AO26" s="139">
        <v>0.2578125</v>
      </c>
      <c r="AP26" s="142"/>
    </row>
    <row r="27" spans="1:42" x14ac:dyDescent="0.25">
      <c r="A27" s="90" t="s">
        <v>479</v>
      </c>
      <c r="B27" s="117">
        <v>19</v>
      </c>
      <c r="C27" s="149">
        <v>0.43650793650793646</v>
      </c>
      <c r="D27" s="141"/>
      <c r="E27" s="139">
        <v>15.666666666666666</v>
      </c>
      <c r="F27" s="141"/>
      <c r="G27" s="139">
        <v>16.666666666666664</v>
      </c>
      <c r="H27" s="141"/>
      <c r="I27" s="139">
        <v>0.27500000000000002</v>
      </c>
      <c r="J27" s="141"/>
      <c r="K27" s="139">
        <v>6.2624242424242418</v>
      </c>
      <c r="L27" s="141"/>
      <c r="M27" s="139">
        <v>0</v>
      </c>
      <c r="N27" s="141"/>
      <c r="O27" s="139">
        <v>1.4636363636363636</v>
      </c>
      <c r="P27" s="141"/>
      <c r="Q27" s="139">
        <v>1.4636363636363636</v>
      </c>
      <c r="R27" s="141"/>
      <c r="S27" s="139"/>
      <c r="T27" s="141"/>
      <c r="U27" s="139"/>
      <c r="V27" s="141"/>
      <c r="W27" s="139"/>
      <c r="X27" s="141"/>
      <c r="Y27" s="139">
        <v>0.44242424242424244</v>
      </c>
      <c r="Z27" s="141"/>
      <c r="AA27" s="139"/>
      <c r="AB27" s="141"/>
      <c r="AC27" s="139"/>
      <c r="AD27" s="141"/>
      <c r="AE27" s="139">
        <v>3.0909090909090908</v>
      </c>
      <c r="AF27" s="141"/>
      <c r="AG27" s="139">
        <v>0</v>
      </c>
      <c r="AH27" s="141"/>
      <c r="AI27" s="139">
        <v>0.36363636363636365</v>
      </c>
      <c r="AJ27" s="141"/>
      <c r="AK27" s="139"/>
      <c r="AL27" s="141"/>
      <c r="AM27" s="139">
        <v>3.4545454545454546</v>
      </c>
      <c r="AN27" s="141"/>
      <c r="AO27" s="139">
        <v>0.90181818181818185</v>
      </c>
      <c r="AP27" s="142"/>
    </row>
    <row r="28" spans="1:42" x14ac:dyDescent="0.25">
      <c r="A28" s="90" t="s">
        <v>479</v>
      </c>
      <c r="B28" s="117">
        <v>20</v>
      </c>
      <c r="C28" s="149">
        <v>0.49603174603174599</v>
      </c>
      <c r="D28" s="141"/>
      <c r="E28" s="139">
        <v>20.666666666666668</v>
      </c>
      <c r="F28" s="141"/>
      <c r="G28" s="139">
        <v>25</v>
      </c>
      <c r="H28" s="141"/>
      <c r="I28" s="139">
        <v>0.44166666666666671</v>
      </c>
      <c r="J28" s="141"/>
      <c r="K28" s="139">
        <v>2.7</v>
      </c>
      <c r="L28" s="141"/>
      <c r="M28" s="139">
        <v>0.5</v>
      </c>
      <c r="N28" s="141"/>
      <c r="O28" s="139">
        <v>0.75</v>
      </c>
      <c r="P28" s="141"/>
      <c r="Q28" s="139">
        <v>1.25</v>
      </c>
      <c r="R28" s="141"/>
      <c r="S28" s="139"/>
      <c r="T28" s="141"/>
      <c r="U28" s="139"/>
      <c r="V28" s="141"/>
      <c r="W28" s="139"/>
      <c r="X28" s="141"/>
      <c r="Y28" s="139">
        <v>0.4</v>
      </c>
      <c r="Z28" s="141"/>
      <c r="AA28" s="139"/>
      <c r="AB28" s="141"/>
      <c r="AC28" s="139"/>
      <c r="AD28" s="141"/>
      <c r="AE28" s="139">
        <v>0.6</v>
      </c>
      <c r="AF28" s="141"/>
      <c r="AG28" s="139">
        <v>0</v>
      </c>
      <c r="AH28" s="141"/>
      <c r="AI28" s="139">
        <v>0</v>
      </c>
      <c r="AJ28" s="141"/>
      <c r="AK28" s="139"/>
      <c r="AL28" s="141"/>
      <c r="AM28" s="139">
        <v>0.6</v>
      </c>
      <c r="AN28" s="141"/>
      <c r="AO28" s="139">
        <v>0.45</v>
      </c>
      <c r="AP28" s="142"/>
    </row>
    <row r="29" spans="1:42" x14ac:dyDescent="0.25">
      <c r="A29" s="90" t="s">
        <v>479</v>
      </c>
      <c r="B29" s="117">
        <v>21</v>
      </c>
      <c r="C29" s="149">
        <v>0.54761904761904767</v>
      </c>
      <c r="D29" s="141"/>
      <c r="E29" s="139">
        <v>22</v>
      </c>
      <c r="F29" s="141"/>
      <c r="G29" s="139">
        <v>27.666666666666668</v>
      </c>
      <c r="H29" s="141"/>
      <c r="I29" s="139">
        <v>0.4333333333333334</v>
      </c>
      <c r="J29" s="141"/>
      <c r="K29" s="139">
        <v>1.4333333333333336</v>
      </c>
      <c r="L29" s="141"/>
      <c r="M29" s="139">
        <v>0.41666666666666669</v>
      </c>
      <c r="N29" s="141"/>
      <c r="O29" s="139">
        <v>0.41666666666666669</v>
      </c>
      <c r="P29" s="141"/>
      <c r="Q29" s="139">
        <v>0.83333333333333337</v>
      </c>
      <c r="R29" s="141"/>
      <c r="S29" s="139"/>
      <c r="T29" s="141"/>
      <c r="U29" s="139"/>
      <c r="V29" s="141"/>
      <c r="W29" s="139"/>
      <c r="X29" s="141"/>
      <c r="Y29" s="139">
        <v>0.5</v>
      </c>
      <c r="Z29" s="141"/>
      <c r="AA29" s="139"/>
      <c r="AB29" s="141"/>
      <c r="AC29" s="139"/>
      <c r="AD29" s="141"/>
      <c r="AE29" s="139">
        <v>0.1</v>
      </c>
      <c r="AF29" s="141"/>
      <c r="AG29" s="139">
        <v>0</v>
      </c>
      <c r="AH29" s="141"/>
      <c r="AI29" s="139">
        <v>0</v>
      </c>
      <c r="AJ29" s="141"/>
      <c r="AK29" s="139"/>
      <c r="AL29" s="141"/>
      <c r="AM29" s="139">
        <v>0.1</v>
      </c>
      <c r="AN29" s="141"/>
      <c r="AO29" s="139">
        <v>0</v>
      </c>
      <c r="AP29" s="142"/>
    </row>
    <row r="30" spans="1:42" x14ac:dyDescent="0.25">
      <c r="A30" s="90" t="s">
        <v>479</v>
      </c>
      <c r="B30" s="117">
        <v>23</v>
      </c>
      <c r="C30" s="149">
        <v>0.60317460317460314</v>
      </c>
      <c r="D30" s="141"/>
      <c r="E30" s="139">
        <v>27.666666666666668</v>
      </c>
      <c r="F30" s="141"/>
      <c r="G30" s="139">
        <v>27.666666666666668</v>
      </c>
      <c r="H30" s="141"/>
      <c r="I30" s="139">
        <v>0.54166666666666674</v>
      </c>
      <c r="J30" s="141"/>
      <c r="K30" s="139">
        <v>2.2857142857142856</v>
      </c>
      <c r="L30" s="141"/>
      <c r="M30" s="139">
        <v>0.5714285714285714</v>
      </c>
      <c r="N30" s="141"/>
      <c r="O30" s="139">
        <v>0.7142857142857143</v>
      </c>
      <c r="P30" s="141"/>
      <c r="Q30" s="139">
        <v>1.2857142857142856</v>
      </c>
      <c r="R30" s="141"/>
      <c r="S30" s="139"/>
      <c r="T30" s="141"/>
      <c r="U30" s="139"/>
      <c r="V30" s="141"/>
      <c r="W30" s="139"/>
      <c r="X30" s="141"/>
      <c r="Y30" s="139">
        <v>0.42857142857142855</v>
      </c>
      <c r="Z30" s="141"/>
      <c r="AA30" s="139"/>
      <c r="AB30" s="141"/>
      <c r="AC30" s="139"/>
      <c r="AD30" s="141"/>
      <c r="AE30" s="139">
        <v>0.5714285714285714</v>
      </c>
      <c r="AF30" s="141"/>
      <c r="AG30" s="139">
        <v>0</v>
      </c>
      <c r="AH30" s="141"/>
      <c r="AI30" s="139">
        <v>0</v>
      </c>
      <c r="AJ30" s="141"/>
      <c r="AK30" s="139"/>
      <c r="AL30" s="141"/>
      <c r="AM30" s="139">
        <v>0.5714285714285714</v>
      </c>
      <c r="AN30" s="141"/>
      <c r="AO30" s="139">
        <v>0</v>
      </c>
      <c r="AP30" s="142"/>
    </row>
    <row r="31" spans="1:42" x14ac:dyDescent="0.25">
      <c r="A31" s="90" t="s">
        <v>479</v>
      </c>
      <c r="B31" s="117">
        <v>24</v>
      </c>
      <c r="C31" s="149">
        <v>0.615079365079365</v>
      </c>
      <c r="D31" s="141"/>
      <c r="E31" s="139">
        <v>22.666666666666668</v>
      </c>
      <c r="F31" s="141"/>
      <c r="G31" s="139">
        <v>31</v>
      </c>
      <c r="H31" s="141"/>
      <c r="I31" s="139">
        <v>0.44166666666666671</v>
      </c>
      <c r="J31" s="141"/>
      <c r="K31" s="139">
        <v>3.9392156862745096</v>
      </c>
      <c r="L31" s="141"/>
      <c r="M31" s="139">
        <v>1</v>
      </c>
      <c r="N31" s="141"/>
      <c r="O31" s="139">
        <v>1.6470588235294117</v>
      </c>
      <c r="P31" s="141"/>
      <c r="Q31" s="139">
        <v>2.6470588235294117</v>
      </c>
      <c r="R31" s="141"/>
      <c r="S31" s="139"/>
      <c r="T31" s="141"/>
      <c r="U31" s="139"/>
      <c r="V31" s="141"/>
      <c r="W31" s="139"/>
      <c r="X31" s="141"/>
      <c r="Y31" s="139">
        <v>0.27450980392156865</v>
      </c>
      <c r="Z31" s="141"/>
      <c r="AA31" s="139"/>
      <c r="AB31" s="141"/>
      <c r="AC31" s="139"/>
      <c r="AD31" s="141"/>
      <c r="AE31" s="139">
        <v>1</v>
      </c>
      <c r="AF31" s="141"/>
      <c r="AG31" s="139">
        <v>0</v>
      </c>
      <c r="AH31" s="141"/>
      <c r="AI31" s="139">
        <v>1.7647058823529412E-2</v>
      </c>
      <c r="AJ31" s="141"/>
      <c r="AK31" s="139"/>
      <c r="AL31" s="141"/>
      <c r="AM31" s="139">
        <v>1.0176470588235293</v>
      </c>
      <c r="AN31" s="141"/>
      <c r="AO31" s="139">
        <v>0</v>
      </c>
      <c r="AP31" s="142"/>
    </row>
    <row r="32" spans="1:42" x14ac:dyDescent="0.25">
      <c r="A32" s="90" t="s">
        <v>479</v>
      </c>
      <c r="B32" s="117">
        <v>26</v>
      </c>
      <c r="C32" s="149">
        <v>0.8214285714285714</v>
      </c>
      <c r="D32" s="141"/>
      <c r="E32" s="139">
        <v>35</v>
      </c>
      <c r="F32" s="141"/>
      <c r="G32" s="139">
        <v>36</v>
      </c>
      <c r="H32" s="141"/>
      <c r="I32" s="139">
        <v>0.7</v>
      </c>
      <c r="J32" s="141"/>
      <c r="K32" s="139">
        <v>3.1645833333333337</v>
      </c>
      <c r="L32" s="141"/>
      <c r="M32" s="139">
        <v>0.4</v>
      </c>
      <c r="N32" s="141"/>
      <c r="O32" s="139">
        <v>2</v>
      </c>
      <c r="P32" s="141"/>
      <c r="Q32" s="139">
        <v>2.4</v>
      </c>
      <c r="R32" s="141"/>
      <c r="S32" s="139"/>
      <c r="T32" s="141"/>
      <c r="U32" s="139"/>
      <c r="V32" s="141"/>
      <c r="W32" s="139"/>
      <c r="X32" s="141"/>
      <c r="Y32" s="139">
        <v>0.58333333333333337</v>
      </c>
      <c r="Z32" s="141"/>
      <c r="AA32" s="139"/>
      <c r="AB32" s="141"/>
      <c r="AC32" s="139"/>
      <c r="AD32" s="141"/>
      <c r="AE32" s="139">
        <v>0.13125000000000001</v>
      </c>
      <c r="AF32" s="141"/>
      <c r="AG32" s="139">
        <v>0</v>
      </c>
      <c r="AH32" s="141"/>
      <c r="AI32" s="139">
        <v>1.2500000000000001E-2</v>
      </c>
      <c r="AJ32" s="141"/>
      <c r="AK32" s="139"/>
      <c r="AL32" s="141"/>
      <c r="AM32" s="139">
        <v>0.14375000000000002</v>
      </c>
      <c r="AN32" s="141"/>
      <c r="AO32" s="139">
        <v>3.7499999999999999E-2</v>
      </c>
      <c r="AP32" s="142"/>
    </row>
    <row r="33" spans="1:42" x14ac:dyDescent="0.25">
      <c r="A33" s="90" t="s">
        <v>479</v>
      </c>
      <c r="B33" s="117">
        <v>27</v>
      </c>
      <c r="C33" s="149">
        <v>0.55158730158730152</v>
      </c>
      <c r="D33" s="141"/>
      <c r="E33" s="139">
        <v>24.333333333333336</v>
      </c>
      <c r="F33" s="141"/>
      <c r="G33" s="139">
        <v>27.666666666666668</v>
      </c>
      <c r="H33" s="141"/>
      <c r="I33" s="139">
        <v>0.53333333333333344</v>
      </c>
      <c r="J33" s="141"/>
      <c r="K33" s="139">
        <v>2.1764705882352939</v>
      </c>
      <c r="L33" s="141"/>
      <c r="M33" s="139">
        <v>0</v>
      </c>
      <c r="N33" s="141"/>
      <c r="O33" s="139">
        <v>2</v>
      </c>
      <c r="P33" s="141"/>
      <c r="Q33" s="139">
        <v>2</v>
      </c>
      <c r="R33" s="141"/>
      <c r="S33" s="139"/>
      <c r="T33" s="141"/>
      <c r="U33" s="139"/>
      <c r="V33" s="141"/>
      <c r="W33" s="139"/>
      <c r="X33" s="141"/>
      <c r="Y33" s="139">
        <v>0.17647058823529413</v>
      </c>
      <c r="Z33" s="141"/>
      <c r="AA33" s="139"/>
      <c r="AB33" s="141"/>
      <c r="AC33" s="139"/>
      <c r="AD33" s="141"/>
      <c r="AE33" s="139">
        <v>0</v>
      </c>
      <c r="AF33" s="141"/>
      <c r="AG33" s="139">
        <v>0</v>
      </c>
      <c r="AH33" s="141"/>
      <c r="AI33" s="139">
        <v>0</v>
      </c>
      <c r="AJ33" s="141"/>
      <c r="AK33" s="139"/>
      <c r="AL33" s="141"/>
      <c r="AM33" s="139">
        <v>0</v>
      </c>
      <c r="AN33" s="141"/>
      <c r="AO33" s="139">
        <v>0</v>
      </c>
      <c r="AP33" s="142"/>
    </row>
    <row r="34" spans="1:42" x14ac:dyDescent="0.25">
      <c r="A34" s="90" t="s">
        <v>479</v>
      </c>
      <c r="B34" s="117">
        <v>28</v>
      </c>
      <c r="C34" s="149">
        <v>0.6071428571428571</v>
      </c>
      <c r="D34" s="141"/>
      <c r="E34" s="139">
        <v>20</v>
      </c>
      <c r="F34" s="141"/>
      <c r="G34" s="139">
        <v>27</v>
      </c>
      <c r="H34" s="141"/>
      <c r="I34" s="139">
        <v>0.35</v>
      </c>
      <c r="J34" s="141"/>
      <c r="K34" s="139">
        <v>3.965352564102564</v>
      </c>
      <c r="L34" s="141"/>
      <c r="M34" s="139">
        <v>0.18028846153846154</v>
      </c>
      <c r="N34" s="141"/>
      <c r="O34" s="139">
        <v>1.4192307692307691</v>
      </c>
      <c r="P34" s="141"/>
      <c r="Q34" s="139">
        <v>1.5995192307692305</v>
      </c>
      <c r="R34" s="141"/>
      <c r="S34" s="139"/>
      <c r="T34" s="141"/>
      <c r="U34" s="139"/>
      <c r="V34" s="141"/>
      <c r="W34" s="139"/>
      <c r="X34" s="141"/>
      <c r="Y34" s="139">
        <v>0.33333333333333331</v>
      </c>
      <c r="Z34" s="141"/>
      <c r="AA34" s="139"/>
      <c r="AB34" s="141"/>
      <c r="AC34" s="139"/>
      <c r="AD34" s="141"/>
      <c r="AE34" s="139">
        <v>0.95192307692307687</v>
      </c>
      <c r="AF34" s="141"/>
      <c r="AG34" s="139">
        <v>0</v>
      </c>
      <c r="AH34" s="141"/>
      <c r="AI34" s="139">
        <v>8.4615384615384613E-3</v>
      </c>
      <c r="AJ34" s="141"/>
      <c r="AK34" s="139"/>
      <c r="AL34" s="141"/>
      <c r="AM34" s="139">
        <v>0.96038461538461528</v>
      </c>
      <c r="AN34" s="141"/>
      <c r="AO34" s="139">
        <v>1.0721153846153846</v>
      </c>
      <c r="AP34" s="142"/>
    </row>
    <row r="35" spans="1:42" x14ac:dyDescent="0.25">
      <c r="A35" s="90" t="s">
        <v>479</v>
      </c>
      <c r="B35" s="117">
        <v>29</v>
      </c>
      <c r="C35" s="149">
        <v>0.47222222222222221</v>
      </c>
      <c r="D35" s="141"/>
      <c r="E35" s="139">
        <v>26.666666666666668</v>
      </c>
      <c r="F35" s="141"/>
      <c r="G35" s="139">
        <v>26.333333333333336</v>
      </c>
      <c r="H35" s="141"/>
      <c r="I35" s="139">
        <v>0.59166666666666667</v>
      </c>
      <c r="J35" s="141"/>
      <c r="K35" s="139">
        <v>1.3568627450980391</v>
      </c>
      <c r="L35" s="141"/>
      <c r="M35" s="139">
        <v>0</v>
      </c>
      <c r="N35" s="141"/>
      <c r="O35" s="139">
        <v>1</v>
      </c>
      <c r="P35" s="141"/>
      <c r="Q35" s="139">
        <v>1</v>
      </c>
      <c r="R35" s="141"/>
      <c r="S35" s="139"/>
      <c r="T35" s="141"/>
      <c r="U35" s="139"/>
      <c r="V35" s="141"/>
      <c r="W35" s="139"/>
      <c r="X35" s="141"/>
      <c r="Y35" s="139">
        <v>0.27450980392156865</v>
      </c>
      <c r="Z35" s="141"/>
      <c r="AA35" s="139"/>
      <c r="AB35" s="141"/>
      <c r="AC35" s="139"/>
      <c r="AD35" s="141"/>
      <c r="AE35" s="139">
        <v>8.2352941176470587E-2</v>
      </c>
      <c r="AF35" s="141"/>
      <c r="AG35" s="139">
        <v>0</v>
      </c>
      <c r="AH35" s="141"/>
      <c r="AI35" s="139">
        <v>0</v>
      </c>
      <c r="AJ35" s="141"/>
      <c r="AK35" s="139"/>
      <c r="AL35" s="141"/>
      <c r="AM35" s="139">
        <v>8.2352941176470587E-2</v>
      </c>
      <c r="AN35" s="141"/>
      <c r="AO35" s="139">
        <v>0</v>
      </c>
      <c r="AP35" s="142"/>
    </row>
    <row r="36" spans="1:42" x14ac:dyDescent="0.25">
      <c r="A36" s="90" t="s">
        <v>479</v>
      </c>
      <c r="B36" s="117">
        <v>30</v>
      </c>
      <c r="C36" s="149">
        <v>0.72222222222222221</v>
      </c>
      <c r="D36" s="141"/>
      <c r="E36" s="139">
        <v>20.666666666666668</v>
      </c>
      <c r="F36" s="141"/>
      <c r="G36" s="139">
        <v>34.666666666666671</v>
      </c>
      <c r="H36" s="141"/>
      <c r="I36" s="139">
        <v>0.36666666666666664</v>
      </c>
      <c r="J36" s="141"/>
      <c r="K36" s="139">
        <v>2.7333333333333334</v>
      </c>
      <c r="L36" s="141"/>
      <c r="M36" s="139">
        <v>0</v>
      </c>
      <c r="N36" s="141"/>
      <c r="O36" s="139">
        <v>1.2823529411764707</v>
      </c>
      <c r="P36" s="141"/>
      <c r="Q36" s="139">
        <v>1.2823529411764707</v>
      </c>
      <c r="R36" s="141"/>
      <c r="S36" s="139"/>
      <c r="T36" s="141"/>
      <c r="U36" s="139"/>
      <c r="V36" s="141"/>
      <c r="W36" s="139"/>
      <c r="X36" s="141"/>
      <c r="Y36" s="139">
        <v>0.45098039215686275</v>
      </c>
      <c r="Z36" s="141"/>
      <c r="AA36" s="139"/>
      <c r="AB36" s="141"/>
      <c r="AC36" s="139"/>
      <c r="AD36" s="141"/>
      <c r="AE36" s="139">
        <v>0.58823529411764708</v>
      </c>
      <c r="AF36" s="141"/>
      <c r="AG36" s="139">
        <v>0</v>
      </c>
      <c r="AH36" s="141"/>
      <c r="AI36" s="139">
        <v>0</v>
      </c>
      <c r="AJ36" s="141"/>
      <c r="AK36" s="139"/>
      <c r="AL36" s="141"/>
      <c r="AM36" s="139">
        <v>0.58823529411764708</v>
      </c>
      <c r="AN36" s="141"/>
      <c r="AO36" s="139">
        <v>0.41176470588235292</v>
      </c>
      <c r="AP36" s="142"/>
    </row>
    <row r="37" spans="1:42" x14ac:dyDescent="0.25">
      <c r="A37" s="90" t="s">
        <v>479</v>
      </c>
      <c r="B37" s="117">
        <v>31</v>
      </c>
      <c r="C37" s="149">
        <v>0.63888888888888884</v>
      </c>
      <c r="D37" s="141"/>
      <c r="E37" s="139">
        <v>18.333333333333332</v>
      </c>
      <c r="F37" s="141"/>
      <c r="G37" s="139">
        <v>29.666666666666668</v>
      </c>
      <c r="H37" s="141"/>
      <c r="I37" s="139">
        <v>0.3833333333333333</v>
      </c>
      <c r="J37" s="141"/>
      <c r="K37" s="139">
        <v>4.8202380952380945</v>
      </c>
      <c r="L37" s="141"/>
      <c r="M37" s="139">
        <v>0.16071428571428573</v>
      </c>
      <c r="N37" s="141"/>
      <c r="O37" s="139">
        <v>1.5714285714285714</v>
      </c>
      <c r="P37" s="141"/>
      <c r="Q37" s="139">
        <v>1.7321428571428572</v>
      </c>
      <c r="R37" s="141"/>
      <c r="S37" s="139"/>
      <c r="T37" s="141"/>
      <c r="U37" s="139"/>
      <c r="V37" s="141"/>
      <c r="W37" s="139"/>
      <c r="X37" s="141"/>
      <c r="Y37" s="139">
        <v>0.66666666666666663</v>
      </c>
      <c r="Z37" s="141"/>
      <c r="AA37" s="139"/>
      <c r="AB37" s="141"/>
      <c r="AC37" s="139"/>
      <c r="AD37" s="141"/>
      <c r="AE37" s="139">
        <v>0.65714285714285714</v>
      </c>
      <c r="AF37" s="141"/>
      <c r="AG37" s="139">
        <v>0</v>
      </c>
      <c r="AH37" s="141"/>
      <c r="AI37" s="139">
        <v>3.214285714285714E-2</v>
      </c>
      <c r="AJ37" s="141"/>
      <c r="AK37" s="139"/>
      <c r="AL37" s="141"/>
      <c r="AM37" s="139">
        <v>0.68928571428571428</v>
      </c>
      <c r="AN37" s="141"/>
      <c r="AO37" s="139">
        <v>1.7321428571428572</v>
      </c>
      <c r="AP37" s="142"/>
    </row>
    <row r="38" spans="1:42" x14ac:dyDescent="0.25">
      <c r="A38" s="90" t="s">
        <v>479</v>
      </c>
      <c r="B38" s="117">
        <v>32</v>
      </c>
      <c r="C38" s="149">
        <v>0.66269841269841268</v>
      </c>
      <c r="D38" s="141"/>
      <c r="E38" s="139">
        <v>25.666666666666668</v>
      </c>
      <c r="F38" s="141"/>
      <c r="G38" s="139">
        <v>34</v>
      </c>
      <c r="H38" s="141"/>
      <c r="I38" s="139">
        <v>0.59166666666666667</v>
      </c>
      <c r="J38" s="141"/>
      <c r="K38" s="139">
        <v>2.0784313725490193</v>
      </c>
      <c r="L38" s="141"/>
      <c r="M38" s="139">
        <v>0</v>
      </c>
      <c r="N38" s="141"/>
      <c r="O38" s="139">
        <v>1.4705882352941178</v>
      </c>
      <c r="P38" s="141"/>
      <c r="Q38" s="139">
        <v>1.4705882352941178</v>
      </c>
      <c r="R38" s="141"/>
      <c r="S38" s="139"/>
      <c r="T38" s="141"/>
      <c r="U38" s="139"/>
      <c r="V38" s="141"/>
      <c r="W38" s="139"/>
      <c r="X38" s="141"/>
      <c r="Y38" s="139">
        <v>0.31372549019607843</v>
      </c>
      <c r="Z38" s="141"/>
      <c r="AA38" s="139"/>
      <c r="AB38" s="141"/>
      <c r="AC38" s="139"/>
      <c r="AD38" s="141"/>
      <c r="AE38" s="139">
        <v>0.23529411764705882</v>
      </c>
      <c r="AF38" s="141"/>
      <c r="AG38" s="139">
        <v>0</v>
      </c>
      <c r="AH38" s="141"/>
      <c r="AI38" s="139">
        <v>5.8823529411764705E-2</v>
      </c>
      <c r="AJ38" s="141"/>
      <c r="AK38" s="139"/>
      <c r="AL38" s="141"/>
      <c r="AM38" s="139">
        <v>0.29411764705882354</v>
      </c>
      <c r="AN38" s="141"/>
      <c r="AO38" s="139">
        <v>0</v>
      </c>
      <c r="AP38" s="142"/>
    </row>
    <row r="39" spans="1:42" x14ac:dyDescent="0.25">
      <c r="A39" s="90" t="s">
        <v>479</v>
      </c>
      <c r="B39" s="117">
        <v>33</v>
      </c>
      <c r="C39" s="149">
        <v>0.55555555555555558</v>
      </c>
      <c r="D39" s="141"/>
      <c r="E39" s="139">
        <v>21.666666666666668</v>
      </c>
      <c r="F39" s="141"/>
      <c r="G39" s="139">
        <v>26.999999999999996</v>
      </c>
      <c r="H39" s="141"/>
      <c r="I39" s="139">
        <v>0.48333333333333328</v>
      </c>
      <c r="J39" s="141"/>
      <c r="K39" s="139">
        <v>1.9166666666666667</v>
      </c>
      <c r="L39" s="141"/>
      <c r="M39" s="139">
        <v>0.5</v>
      </c>
      <c r="N39" s="141"/>
      <c r="O39" s="139">
        <v>0.5</v>
      </c>
      <c r="P39" s="141"/>
      <c r="Q39" s="139">
        <v>1</v>
      </c>
      <c r="R39" s="141"/>
      <c r="S39" s="139"/>
      <c r="T39" s="141"/>
      <c r="U39" s="139"/>
      <c r="V39" s="141"/>
      <c r="W39" s="139"/>
      <c r="X39" s="141"/>
      <c r="Y39" s="139">
        <v>0.16666666666666666</v>
      </c>
      <c r="Z39" s="141"/>
      <c r="AA39" s="139"/>
      <c r="AB39" s="141"/>
      <c r="AC39" s="139"/>
      <c r="AD39" s="141"/>
      <c r="AE39" s="139">
        <v>0.25</v>
      </c>
      <c r="AF39" s="141"/>
      <c r="AG39" s="139">
        <v>0</v>
      </c>
      <c r="AH39" s="141"/>
      <c r="AI39" s="139">
        <v>0.5</v>
      </c>
      <c r="AJ39" s="141"/>
      <c r="AK39" s="139"/>
      <c r="AL39" s="141"/>
      <c r="AM39" s="139">
        <v>0.75</v>
      </c>
      <c r="AN39" s="141"/>
      <c r="AO39" s="139">
        <v>0</v>
      </c>
      <c r="AP39" s="142"/>
    </row>
    <row r="40" spans="1:42" x14ac:dyDescent="0.25">
      <c r="A40" s="90" t="s">
        <v>479</v>
      </c>
      <c r="B40" s="117">
        <v>34</v>
      </c>
      <c r="C40" s="149">
        <v>0.54761904761904767</v>
      </c>
      <c r="D40" s="141"/>
      <c r="E40" s="139">
        <v>31</v>
      </c>
      <c r="F40" s="141"/>
      <c r="G40" s="139">
        <v>26.333333333333332</v>
      </c>
      <c r="H40" s="141"/>
      <c r="I40" s="139">
        <v>0.64166666666666672</v>
      </c>
      <c r="J40" s="141"/>
      <c r="K40" s="139">
        <v>2.375</v>
      </c>
      <c r="L40" s="141"/>
      <c r="M40" s="139">
        <v>1</v>
      </c>
      <c r="N40" s="141"/>
      <c r="O40" s="139">
        <v>1</v>
      </c>
      <c r="P40" s="141"/>
      <c r="Q40" s="139">
        <v>2</v>
      </c>
      <c r="R40" s="141"/>
      <c r="S40" s="139"/>
      <c r="T40" s="141"/>
      <c r="U40" s="139"/>
      <c r="V40" s="141"/>
      <c r="W40" s="139"/>
      <c r="X40" s="141"/>
      <c r="Y40" s="139">
        <v>0.375</v>
      </c>
      <c r="Z40" s="141"/>
      <c r="AA40" s="139"/>
      <c r="AB40" s="141"/>
      <c r="AC40" s="139"/>
      <c r="AD40" s="141"/>
      <c r="AE40" s="139">
        <v>0</v>
      </c>
      <c r="AF40" s="141"/>
      <c r="AG40" s="139">
        <v>0</v>
      </c>
      <c r="AH40" s="141"/>
      <c r="AI40" s="139">
        <v>0</v>
      </c>
      <c r="AJ40" s="141"/>
      <c r="AK40" s="139"/>
      <c r="AL40" s="141"/>
      <c r="AM40" s="139">
        <v>0</v>
      </c>
      <c r="AN40" s="141"/>
      <c r="AO40" s="139">
        <v>0</v>
      </c>
      <c r="AP40" s="142"/>
    </row>
    <row r="41" spans="1:42" x14ac:dyDescent="0.25">
      <c r="A41" s="90" t="s">
        <v>479</v>
      </c>
      <c r="B41" s="117">
        <v>35</v>
      </c>
      <c r="C41" s="149">
        <v>0.71031746031746024</v>
      </c>
      <c r="D41" s="141"/>
      <c r="E41" s="139">
        <v>28</v>
      </c>
      <c r="F41" s="141"/>
      <c r="G41" s="139">
        <v>33.666666666666664</v>
      </c>
      <c r="H41" s="141"/>
      <c r="I41" s="139">
        <v>0.57499999999999996</v>
      </c>
      <c r="J41" s="141"/>
      <c r="K41" s="139">
        <v>2.5750000000000002</v>
      </c>
      <c r="L41" s="141"/>
      <c r="M41" s="139">
        <v>8.0000000000000002E-3</v>
      </c>
      <c r="N41" s="141"/>
      <c r="O41" s="139">
        <v>1.3</v>
      </c>
      <c r="P41" s="141"/>
      <c r="Q41" s="139">
        <v>1.3080000000000001</v>
      </c>
      <c r="R41" s="141"/>
      <c r="S41" s="139"/>
      <c r="T41" s="141"/>
      <c r="U41" s="139"/>
      <c r="V41" s="141"/>
      <c r="W41" s="139"/>
      <c r="X41" s="141"/>
      <c r="Y41" s="139">
        <v>0.35499999999999998</v>
      </c>
      <c r="Z41" s="141"/>
      <c r="AA41" s="139"/>
      <c r="AB41" s="141"/>
      <c r="AC41" s="139"/>
      <c r="AD41" s="141"/>
      <c r="AE41" s="139">
        <v>0.6</v>
      </c>
      <c r="AF41" s="141"/>
      <c r="AG41" s="139">
        <v>0</v>
      </c>
      <c r="AH41" s="141"/>
      <c r="AI41" s="139">
        <v>0</v>
      </c>
      <c r="AJ41" s="141"/>
      <c r="AK41" s="139"/>
      <c r="AL41" s="141"/>
      <c r="AM41" s="139">
        <v>0.6</v>
      </c>
      <c r="AN41" s="141"/>
      <c r="AO41" s="139">
        <v>0.31200000000000006</v>
      </c>
      <c r="AP41" s="142"/>
    </row>
    <row r="42" spans="1:42" x14ac:dyDescent="0.25">
      <c r="A42" s="90" t="s">
        <v>479</v>
      </c>
      <c r="B42" s="117">
        <v>36</v>
      </c>
      <c r="C42" s="149">
        <v>0.51587301587301582</v>
      </c>
      <c r="D42" s="141"/>
      <c r="E42" s="139">
        <v>26.333333333333332</v>
      </c>
      <c r="F42" s="141"/>
      <c r="G42" s="139">
        <v>23.666666666666668</v>
      </c>
      <c r="H42" s="141"/>
      <c r="I42" s="139">
        <v>0.55833333333333335</v>
      </c>
      <c r="J42" s="141"/>
      <c r="K42" s="139">
        <v>2.3703703703703702</v>
      </c>
      <c r="L42" s="141"/>
      <c r="M42" s="139">
        <v>0.61111111111111116</v>
      </c>
      <c r="N42" s="141"/>
      <c r="O42" s="139">
        <v>1.2777777777777777</v>
      </c>
      <c r="P42" s="141"/>
      <c r="Q42" s="139">
        <v>1.8888888888888888</v>
      </c>
      <c r="R42" s="141"/>
      <c r="S42" s="139"/>
      <c r="T42" s="141"/>
      <c r="U42" s="139"/>
      <c r="V42" s="141"/>
      <c r="W42" s="139"/>
      <c r="X42" s="141"/>
      <c r="Y42" s="139">
        <v>0.20370370370370369</v>
      </c>
      <c r="Z42" s="141"/>
      <c r="AA42" s="139"/>
      <c r="AB42" s="141"/>
      <c r="AC42" s="139"/>
      <c r="AD42" s="141"/>
      <c r="AE42" s="139">
        <v>0.27777777777777779</v>
      </c>
      <c r="AF42" s="141"/>
      <c r="AG42" s="139">
        <v>0</v>
      </c>
      <c r="AH42" s="141"/>
      <c r="AI42" s="139">
        <v>0</v>
      </c>
      <c r="AJ42" s="141"/>
      <c r="AK42" s="139"/>
      <c r="AL42" s="141"/>
      <c r="AM42" s="139">
        <v>0.27777777777777779</v>
      </c>
      <c r="AN42" s="141"/>
      <c r="AO42" s="139">
        <v>0</v>
      </c>
      <c r="AP42" s="142"/>
    </row>
    <row r="43" spans="1:42" x14ac:dyDescent="0.25">
      <c r="A43" s="90" t="s">
        <v>479</v>
      </c>
      <c r="B43" s="117">
        <v>37</v>
      </c>
      <c r="C43" s="149"/>
      <c r="D43" s="141">
        <v>0.634920634920635</v>
      </c>
      <c r="E43" s="139"/>
      <c r="F43" s="141">
        <v>22.333333333333332</v>
      </c>
      <c r="G43" s="139"/>
      <c r="H43" s="141">
        <v>31</v>
      </c>
      <c r="I43" s="139"/>
      <c r="J43" s="141">
        <v>0.48333333333333328</v>
      </c>
      <c r="K43" s="139"/>
      <c r="L43" s="141">
        <v>0</v>
      </c>
      <c r="M43" s="139"/>
      <c r="N43" s="141">
        <v>0</v>
      </c>
      <c r="O43" s="139"/>
      <c r="P43" s="141">
        <v>0</v>
      </c>
      <c r="Q43" s="139"/>
      <c r="R43" s="141">
        <v>0</v>
      </c>
      <c r="S43" s="139"/>
      <c r="T43" s="141"/>
      <c r="U43" s="139"/>
      <c r="V43" s="141"/>
      <c r="W43" s="139"/>
      <c r="X43" s="141"/>
      <c r="Y43" s="139"/>
      <c r="Z43" s="141">
        <v>0</v>
      </c>
      <c r="AA43" s="139"/>
      <c r="AB43" s="141"/>
      <c r="AC43" s="139"/>
      <c r="AD43" s="141"/>
      <c r="AE43" s="139"/>
      <c r="AF43" s="141">
        <v>0</v>
      </c>
      <c r="AG43" s="139"/>
      <c r="AH43" s="141">
        <v>0</v>
      </c>
      <c r="AI43" s="139"/>
      <c r="AJ43" s="141">
        <v>0</v>
      </c>
      <c r="AK43" s="139"/>
      <c r="AL43" s="141"/>
      <c r="AM43" s="139"/>
      <c r="AN43" s="141">
        <v>0</v>
      </c>
      <c r="AO43" s="139"/>
      <c r="AP43" s="142">
        <v>0</v>
      </c>
    </row>
    <row r="44" spans="1:42" x14ac:dyDescent="0.25">
      <c r="A44" s="90" t="s">
        <v>479</v>
      </c>
      <c r="B44" s="117">
        <v>38</v>
      </c>
      <c r="C44" s="149"/>
      <c r="D44" s="141">
        <v>0.42063492063492064</v>
      </c>
      <c r="E44" s="139"/>
      <c r="F44" s="141">
        <v>21.333333333333332</v>
      </c>
      <c r="G44" s="139"/>
      <c r="H44" s="141">
        <v>20</v>
      </c>
      <c r="I44" s="139"/>
      <c r="J44" s="141">
        <v>0.43333333333333329</v>
      </c>
      <c r="K44" s="139"/>
      <c r="L44" s="141">
        <v>0</v>
      </c>
      <c r="M44" s="139"/>
      <c r="N44" s="141">
        <v>0</v>
      </c>
      <c r="O44" s="139"/>
      <c r="P44" s="141">
        <v>0</v>
      </c>
      <c r="Q44" s="139"/>
      <c r="R44" s="141">
        <v>0</v>
      </c>
      <c r="S44" s="139"/>
      <c r="T44" s="141"/>
      <c r="U44" s="139"/>
      <c r="V44" s="141"/>
      <c r="W44" s="139"/>
      <c r="X44" s="141"/>
      <c r="Y44" s="139"/>
      <c r="Z44" s="141">
        <v>0</v>
      </c>
      <c r="AA44" s="139"/>
      <c r="AB44" s="141"/>
      <c r="AC44" s="139"/>
      <c r="AD44" s="141"/>
      <c r="AE44" s="139"/>
      <c r="AF44" s="141">
        <v>0</v>
      </c>
      <c r="AG44" s="139"/>
      <c r="AH44" s="141">
        <v>0</v>
      </c>
      <c r="AI44" s="139"/>
      <c r="AJ44" s="141">
        <v>0</v>
      </c>
      <c r="AK44" s="139"/>
      <c r="AL44" s="141"/>
      <c r="AM44" s="139"/>
      <c r="AN44" s="141">
        <v>0</v>
      </c>
      <c r="AO44" s="139"/>
      <c r="AP44" s="142">
        <v>0</v>
      </c>
    </row>
    <row r="45" spans="1:42" x14ac:dyDescent="0.25">
      <c r="A45" s="90" t="s">
        <v>479</v>
      </c>
      <c r="B45" s="117">
        <v>39</v>
      </c>
      <c r="C45" s="149">
        <v>0.73809523809523814</v>
      </c>
      <c r="D45" s="141"/>
      <c r="E45" s="139">
        <v>34</v>
      </c>
      <c r="F45" s="141"/>
      <c r="G45" s="139">
        <v>38.666666666666664</v>
      </c>
      <c r="H45" s="141"/>
      <c r="I45" s="139">
        <v>0.67500000000000004</v>
      </c>
      <c r="J45" s="141"/>
      <c r="K45" s="139">
        <v>1.6476190476190475</v>
      </c>
      <c r="L45" s="141"/>
      <c r="M45" s="139">
        <v>0.62857142857142856</v>
      </c>
      <c r="N45" s="141"/>
      <c r="O45" s="139">
        <v>0.61428571428571432</v>
      </c>
      <c r="P45" s="141"/>
      <c r="Q45" s="139">
        <v>1.2428571428571429</v>
      </c>
      <c r="R45" s="141"/>
      <c r="S45" s="139"/>
      <c r="T45" s="141"/>
      <c r="U45" s="139"/>
      <c r="V45" s="141"/>
      <c r="W45" s="139"/>
      <c r="X45" s="141"/>
      <c r="Y45" s="139">
        <v>0.19047619047619047</v>
      </c>
      <c r="Z45" s="141"/>
      <c r="AA45" s="139"/>
      <c r="AB45" s="141"/>
      <c r="AC45" s="139"/>
      <c r="AD45" s="141"/>
      <c r="AE45" s="139">
        <v>0.21428571428571427</v>
      </c>
      <c r="AF45" s="141"/>
      <c r="AG45" s="139">
        <v>0</v>
      </c>
      <c r="AH45" s="141"/>
      <c r="AI45" s="139">
        <v>0</v>
      </c>
      <c r="AJ45" s="141"/>
      <c r="AK45" s="139"/>
      <c r="AL45" s="141"/>
      <c r="AM45" s="139">
        <v>0.21428571428571427</v>
      </c>
      <c r="AN45" s="141"/>
      <c r="AO45" s="139">
        <v>0</v>
      </c>
      <c r="AP45" s="142"/>
    </row>
    <row r="46" spans="1:42" x14ac:dyDescent="0.25">
      <c r="A46" s="90" t="s">
        <v>479</v>
      </c>
      <c r="B46" s="117">
        <v>40</v>
      </c>
      <c r="C46" s="149">
        <v>0.48809523809523808</v>
      </c>
      <c r="D46" s="141"/>
      <c r="E46" s="139">
        <v>19</v>
      </c>
      <c r="F46" s="141"/>
      <c r="G46" s="139">
        <v>25</v>
      </c>
      <c r="H46" s="141"/>
      <c r="I46" s="139">
        <v>0.4</v>
      </c>
      <c r="J46" s="141"/>
      <c r="K46" s="139">
        <v>1.43</v>
      </c>
      <c r="L46" s="141"/>
      <c r="M46" s="139">
        <v>0</v>
      </c>
      <c r="N46" s="141"/>
      <c r="O46" s="139">
        <v>0.85499999999999998</v>
      </c>
      <c r="P46" s="141"/>
      <c r="Q46" s="139">
        <v>0.85499999999999998</v>
      </c>
      <c r="R46" s="141"/>
      <c r="S46" s="139"/>
      <c r="T46" s="141"/>
      <c r="U46" s="139"/>
      <c r="V46" s="141"/>
      <c r="W46" s="139"/>
      <c r="X46" s="141"/>
      <c r="Y46" s="139">
        <v>0.125</v>
      </c>
      <c r="Z46" s="141"/>
      <c r="AA46" s="139"/>
      <c r="AB46" s="141"/>
      <c r="AC46" s="139"/>
      <c r="AD46" s="141"/>
      <c r="AE46" s="139">
        <v>0.45</v>
      </c>
      <c r="AF46" s="141"/>
      <c r="AG46" s="139">
        <v>0</v>
      </c>
      <c r="AH46" s="141"/>
      <c r="AI46" s="139">
        <v>0</v>
      </c>
      <c r="AJ46" s="141"/>
      <c r="AK46" s="139"/>
      <c r="AL46" s="141"/>
      <c r="AM46" s="139">
        <v>0.45</v>
      </c>
      <c r="AN46" s="141"/>
      <c r="AO46" s="139">
        <v>0</v>
      </c>
      <c r="AP46" s="142"/>
    </row>
    <row r="47" spans="1:42" x14ac:dyDescent="0.25">
      <c r="A47" s="90" t="s">
        <v>479</v>
      </c>
      <c r="B47" s="117">
        <v>41</v>
      </c>
      <c r="C47" s="149">
        <v>0.63888888888888884</v>
      </c>
      <c r="D47" s="141"/>
      <c r="E47" s="139">
        <v>25.666666666666664</v>
      </c>
      <c r="F47" s="141"/>
      <c r="G47" s="139">
        <v>28.666666666666668</v>
      </c>
      <c r="H47" s="141"/>
      <c r="I47" s="139">
        <v>0.56666666666666665</v>
      </c>
      <c r="J47" s="141"/>
      <c r="K47" s="139">
        <v>1.5</v>
      </c>
      <c r="L47" s="141"/>
      <c r="M47" s="139">
        <v>0.5</v>
      </c>
      <c r="N47" s="141"/>
      <c r="O47" s="139">
        <v>1</v>
      </c>
      <c r="P47" s="141"/>
      <c r="Q47" s="139">
        <v>1.5</v>
      </c>
      <c r="R47" s="141"/>
      <c r="S47" s="139"/>
      <c r="T47" s="141"/>
      <c r="U47" s="139"/>
      <c r="V47" s="141"/>
      <c r="W47" s="139"/>
      <c r="X47" s="141"/>
      <c r="Y47" s="139">
        <v>0</v>
      </c>
      <c r="Z47" s="141"/>
      <c r="AA47" s="139"/>
      <c r="AB47" s="141"/>
      <c r="AC47" s="139"/>
      <c r="AD47" s="141"/>
      <c r="AE47" s="139">
        <v>0</v>
      </c>
      <c r="AF47" s="141"/>
      <c r="AG47" s="139">
        <v>0</v>
      </c>
      <c r="AH47" s="141"/>
      <c r="AI47" s="139">
        <v>0</v>
      </c>
      <c r="AJ47" s="141"/>
      <c r="AK47" s="139"/>
      <c r="AL47" s="141"/>
      <c r="AM47" s="139">
        <v>0</v>
      </c>
      <c r="AN47" s="141"/>
      <c r="AO47" s="139">
        <v>0</v>
      </c>
      <c r="AP47" s="142"/>
    </row>
    <row r="48" spans="1:42" x14ac:dyDescent="0.25">
      <c r="A48" s="90" t="s">
        <v>479</v>
      </c>
      <c r="B48" s="117">
        <v>42</v>
      </c>
      <c r="C48" s="149"/>
      <c r="D48" s="141">
        <v>0.68452380952380953</v>
      </c>
      <c r="E48" s="139"/>
      <c r="F48" s="141">
        <v>29.5</v>
      </c>
      <c r="G48" s="139"/>
      <c r="H48" s="141">
        <v>33.5</v>
      </c>
      <c r="I48" s="139"/>
      <c r="J48" s="141">
        <v>0.6</v>
      </c>
      <c r="K48" s="139"/>
      <c r="L48" s="141">
        <v>0</v>
      </c>
      <c r="M48" s="139"/>
      <c r="N48" s="141">
        <v>0</v>
      </c>
      <c r="O48" s="139"/>
      <c r="P48" s="141">
        <v>0</v>
      </c>
      <c r="Q48" s="139"/>
      <c r="R48" s="141">
        <v>0</v>
      </c>
      <c r="S48" s="139"/>
      <c r="T48" s="141"/>
      <c r="U48" s="139"/>
      <c r="V48" s="141"/>
      <c r="W48" s="139"/>
      <c r="X48" s="141"/>
      <c r="Y48" s="139"/>
      <c r="Z48" s="141">
        <v>0</v>
      </c>
      <c r="AA48" s="139"/>
      <c r="AB48" s="141"/>
      <c r="AC48" s="139"/>
      <c r="AD48" s="141"/>
      <c r="AE48" s="139"/>
      <c r="AF48" s="141">
        <v>0</v>
      </c>
      <c r="AG48" s="139"/>
      <c r="AH48" s="141">
        <v>0</v>
      </c>
      <c r="AI48" s="139"/>
      <c r="AJ48" s="141">
        <v>0</v>
      </c>
      <c r="AK48" s="139"/>
      <c r="AL48" s="141"/>
      <c r="AM48" s="139"/>
      <c r="AN48" s="141">
        <v>0</v>
      </c>
      <c r="AO48" s="139"/>
      <c r="AP48" s="142">
        <v>0</v>
      </c>
    </row>
    <row r="49" spans="1:42" x14ac:dyDescent="0.25">
      <c r="A49" s="90" t="s">
        <v>479</v>
      </c>
      <c r="B49" s="117">
        <v>43</v>
      </c>
      <c r="C49" s="149"/>
      <c r="D49" s="141">
        <v>0.78174603174603186</v>
      </c>
      <c r="E49" s="139"/>
      <c r="F49" s="141">
        <v>33.666666666666664</v>
      </c>
      <c r="G49" s="139"/>
      <c r="H49" s="141">
        <v>36.333333333333336</v>
      </c>
      <c r="I49" s="139"/>
      <c r="J49" s="141">
        <v>0.66666666666666663</v>
      </c>
      <c r="K49" s="139"/>
      <c r="L49" s="141">
        <v>1.6666666666666666E-2</v>
      </c>
      <c r="M49" s="139"/>
      <c r="N49" s="141">
        <v>0</v>
      </c>
      <c r="O49" s="139"/>
      <c r="P49" s="141">
        <v>0</v>
      </c>
      <c r="Q49" s="139"/>
      <c r="R49" s="141">
        <v>0</v>
      </c>
      <c r="S49" s="139"/>
      <c r="T49" s="141"/>
      <c r="U49" s="139"/>
      <c r="V49" s="141"/>
      <c r="W49" s="139"/>
      <c r="X49" s="141"/>
      <c r="Y49" s="139"/>
      <c r="Z49" s="141">
        <v>1.6666666666666666E-2</v>
      </c>
      <c r="AA49" s="139"/>
      <c r="AB49" s="141"/>
      <c r="AC49" s="139"/>
      <c r="AD49" s="141"/>
      <c r="AE49" s="139"/>
      <c r="AF49" s="141">
        <v>0</v>
      </c>
      <c r="AG49" s="139"/>
      <c r="AH49" s="141">
        <v>0</v>
      </c>
      <c r="AI49" s="139"/>
      <c r="AJ49" s="141">
        <v>0</v>
      </c>
      <c r="AK49" s="139"/>
      <c r="AL49" s="141"/>
      <c r="AM49" s="139"/>
      <c r="AN49" s="141">
        <v>0</v>
      </c>
      <c r="AO49" s="139"/>
      <c r="AP49" s="142">
        <v>0</v>
      </c>
    </row>
    <row r="50" spans="1:42" x14ac:dyDescent="0.25">
      <c r="A50" s="90" t="s">
        <v>479</v>
      </c>
      <c r="B50" s="117">
        <v>44</v>
      </c>
      <c r="C50" s="149">
        <v>0.72222222222222221</v>
      </c>
      <c r="D50" s="141"/>
      <c r="E50" s="139">
        <v>29.666666666666668</v>
      </c>
      <c r="F50" s="141"/>
      <c r="G50" s="139">
        <v>39</v>
      </c>
      <c r="H50" s="141"/>
      <c r="I50" s="139">
        <v>0.60833333333333339</v>
      </c>
      <c r="J50" s="141"/>
      <c r="K50" s="139">
        <v>0</v>
      </c>
      <c r="L50" s="141"/>
      <c r="M50" s="139">
        <v>0</v>
      </c>
      <c r="N50" s="141"/>
      <c r="O50" s="139">
        <v>0</v>
      </c>
      <c r="P50" s="141"/>
      <c r="Q50" s="139">
        <v>0</v>
      </c>
      <c r="R50" s="141"/>
      <c r="S50" s="139"/>
      <c r="T50" s="141"/>
      <c r="U50" s="139"/>
      <c r="V50" s="141"/>
      <c r="W50" s="139"/>
      <c r="X50" s="141"/>
      <c r="Y50" s="139">
        <v>0</v>
      </c>
      <c r="Z50" s="141"/>
      <c r="AA50" s="139"/>
      <c r="AB50" s="141"/>
      <c r="AC50" s="139"/>
      <c r="AD50" s="141"/>
      <c r="AE50" s="139">
        <v>0</v>
      </c>
      <c r="AF50" s="141"/>
      <c r="AG50" s="139">
        <v>0</v>
      </c>
      <c r="AH50" s="141"/>
      <c r="AI50" s="139">
        <v>0</v>
      </c>
      <c r="AJ50" s="141"/>
      <c r="AK50" s="139"/>
      <c r="AL50" s="141"/>
      <c r="AM50" s="139">
        <v>0</v>
      </c>
      <c r="AN50" s="141"/>
      <c r="AO50" s="139">
        <v>0</v>
      </c>
      <c r="AP50" s="142"/>
    </row>
    <row r="51" spans="1:42" x14ac:dyDescent="0.25">
      <c r="A51" s="90" t="s">
        <v>479</v>
      </c>
      <c r="B51" s="117">
        <v>45</v>
      </c>
      <c r="C51" s="149">
        <v>0.52380952380952384</v>
      </c>
      <c r="D51" s="141"/>
      <c r="E51" s="139">
        <v>25</v>
      </c>
      <c r="F51" s="141"/>
      <c r="G51" s="139">
        <v>26</v>
      </c>
      <c r="H51" s="141"/>
      <c r="I51" s="139">
        <v>0.45</v>
      </c>
      <c r="J51" s="141"/>
      <c r="K51" s="139">
        <v>2.7840909090909092</v>
      </c>
      <c r="L51" s="141"/>
      <c r="M51" s="139">
        <v>1.1363636363636365</v>
      </c>
      <c r="N51" s="141"/>
      <c r="O51" s="139">
        <v>1.1363636363636365</v>
      </c>
      <c r="P51" s="141"/>
      <c r="Q51" s="139">
        <v>2.2727272727272729</v>
      </c>
      <c r="R51" s="141"/>
      <c r="S51" s="139"/>
      <c r="T51" s="141"/>
      <c r="U51" s="139"/>
      <c r="V51" s="141"/>
      <c r="W51" s="139"/>
      <c r="X51" s="141"/>
      <c r="Y51" s="139">
        <v>0.51136363636363635</v>
      </c>
      <c r="Z51" s="141"/>
      <c r="AA51" s="139"/>
      <c r="AB51" s="141"/>
      <c r="AC51" s="139"/>
      <c r="AD51" s="141"/>
      <c r="AE51" s="139">
        <v>0</v>
      </c>
      <c r="AF51" s="141"/>
      <c r="AG51" s="139">
        <v>0</v>
      </c>
      <c r="AH51" s="141"/>
      <c r="AI51" s="139">
        <v>0</v>
      </c>
      <c r="AJ51" s="141"/>
      <c r="AK51" s="139"/>
      <c r="AL51" s="141"/>
      <c r="AM51" s="139">
        <v>0</v>
      </c>
      <c r="AN51" s="141"/>
      <c r="AO51" s="139">
        <v>0</v>
      </c>
      <c r="AP51" s="142"/>
    </row>
    <row r="52" spans="1:42" x14ac:dyDescent="0.25">
      <c r="A52" s="90" t="s">
        <v>479</v>
      </c>
      <c r="B52" s="117">
        <v>46</v>
      </c>
      <c r="C52" s="149">
        <v>0.4642857142857143</v>
      </c>
      <c r="D52" s="141"/>
      <c r="E52" s="139">
        <v>14</v>
      </c>
      <c r="F52" s="141"/>
      <c r="G52" s="139">
        <v>26</v>
      </c>
      <c r="H52" s="141"/>
      <c r="I52" s="139">
        <v>0.32500000000000001</v>
      </c>
      <c r="J52" s="141"/>
      <c r="K52" s="139">
        <v>6.0000000000000009</v>
      </c>
      <c r="L52" s="141"/>
      <c r="M52" s="139">
        <v>2.2352941176470589</v>
      </c>
      <c r="N52" s="141"/>
      <c r="O52" s="139">
        <v>2.2352941176470589</v>
      </c>
      <c r="P52" s="141"/>
      <c r="Q52" s="139">
        <v>4.4705882352941178</v>
      </c>
      <c r="R52" s="141"/>
      <c r="S52" s="139"/>
      <c r="T52" s="141"/>
      <c r="U52" s="139"/>
      <c r="V52" s="141"/>
      <c r="W52" s="139"/>
      <c r="X52" s="141"/>
      <c r="Y52" s="139">
        <v>1.3529411764705883</v>
      </c>
      <c r="Z52" s="141"/>
      <c r="AA52" s="139"/>
      <c r="AB52" s="141"/>
      <c r="AC52" s="139"/>
      <c r="AD52" s="141"/>
      <c r="AE52" s="139">
        <v>0</v>
      </c>
      <c r="AF52" s="141"/>
      <c r="AG52" s="139">
        <v>0</v>
      </c>
      <c r="AH52" s="141"/>
      <c r="AI52" s="139">
        <v>0.17647058823529413</v>
      </c>
      <c r="AJ52" s="141"/>
      <c r="AK52" s="139"/>
      <c r="AL52" s="141"/>
      <c r="AM52" s="139">
        <v>0.17647058823529413</v>
      </c>
      <c r="AN52" s="141"/>
      <c r="AO52" s="139">
        <v>0</v>
      </c>
      <c r="AP52" s="142"/>
    </row>
    <row r="53" spans="1:42" x14ac:dyDescent="0.25">
      <c r="A53" s="90" t="s">
        <v>479</v>
      </c>
      <c r="B53" s="117">
        <v>47</v>
      </c>
      <c r="C53" s="149">
        <v>0.5357142857142857</v>
      </c>
      <c r="D53" s="141"/>
      <c r="E53" s="139">
        <v>23</v>
      </c>
      <c r="F53" s="141"/>
      <c r="G53" s="139">
        <v>32</v>
      </c>
      <c r="H53" s="141"/>
      <c r="I53" s="139">
        <v>0.57499999999999996</v>
      </c>
      <c r="J53" s="141"/>
      <c r="K53" s="139">
        <v>5.75</v>
      </c>
      <c r="L53" s="141"/>
      <c r="M53" s="139">
        <v>2</v>
      </c>
      <c r="N53" s="141"/>
      <c r="O53" s="139">
        <v>2</v>
      </c>
      <c r="P53" s="141"/>
      <c r="Q53" s="139">
        <v>4</v>
      </c>
      <c r="R53" s="141"/>
      <c r="S53" s="139"/>
      <c r="T53" s="141"/>
      <c r="U53" s="139"/>
      <c r="V53" s="141"/>
      <c r="W53" s="139"/>
      <c r="X53" s="141"/>
      <c r="Y53" s="139">
        <v>0.5</v>
      </c>
      <c r="Z53" s="141"/>
      <c r="AA53" s="139"/>
      <c r="AB53" s="141"/>
      <c r="AC53" s="139"/>
      <c r="AD53" s="141"/>
      <c r="AE53" s="139">
        <v>0.25</v>
      </c>
      <c r="AF53" s="141"/>
      <c r="AG53" s="139">
        <v>0</v>
      </c>
      <c r="AH53" s="141"/>
      <c r="AI53" s="139">
        <v>1</v>
      </c>
      <c r="AJ53" s="141"/>
      <c r="AK53" s="139"/>
      <c r="AL53" s="141"/>
      <c r="AM53" s="139">
        <v>1.25</v>
      </c>
      <c r="AN53" s="141"/>
      <c r="AO53" s="139">
        <v>0</v>
      </c>
      <c r="AP53" s="142"/>
    </row>
    <row r="54" spans="1:42" x14ac:dyDescent="0.25">
      <c r="A54" s="90" t="s">
        <v>479</v>
      </c>
      <c r="B54" s="117">
        <v>48</v>
      </c>
      <c r="C54" s="149">
        <v>0.57380952380952388</v>
      </c>
      <c r="D54" s="141"/>
      <c r="E54" s="139">
        <v>18.600000000000001</v>
      </c>
      <c r="F54" s="141"/>
      <c r="G54" s="139">
        <v>23.200000000000003</v>
      </c>
      <c r="H54" s="141"/>
      <c r="I54" s="139">
        <v>0.375</v>
      </c>
      <c r="J54" s="141"/>
      <c r="K54" s="139">
        <v>2.8467692307692305</v>
      </c>
      <c r="L54" s="141"/>
      <c r="M54" s="139">
        <v>0</v>
      </c>
      <c r="N54" s="141"/>
      <c r="O54" s="139">
        <v>0.87307692307692308</v>
      </c>
      <c r="P54" s="141"/>
      <c r="Q54" s="139">
        <v>0.87307692307692308</v>
      </c>
      <c r="R54" s="141"/>
      <c r="S54" s="139"/>
      <c r="T54" s="141"/>
      <c r="U54" s="139"/>
      <c r="V54" s="141"/>
      <c r="W54" s="139"/>
      <c r="X54" s="141"/>
      <c r="Y54" s="139">
        <v>0.58461538461538465</v>
      </c>
      <c r="Z54" s="141"/>
      <c r="AA54" s="139"/>
      <c r="AB54" s="141"/>
      <c r="AC54" s="139"/>
      <c r="AD54" s="141"/>
      <c r="AE54" s="139">
        <v>1.1261538461538463</v>
      </c>
      <c r="AF54" s="141"/>
      <c r="AG54" s="139">
        <v>0</v>
      </c>
      <c r="AH54" s="141"/>
      <c r="AI54" s="139">
        <v>0.24196153846153848</v>
      </c>
      <c r="AJ54" s="141"/>
      <c r="AK54" s="139"/>
      <c r="AL54" s="141"/>
      <c r="AM54" s="139">
        <v>1.3681153846153848</v>
      </c>
      <c r="AN54" s="141"/>
      <c r="AO54" s="139">
        <v>2.0961538461538462E-2</v>
      </c>
      <c r="AP54" s="142"/>
    </row>
    <row r="55" spans="1:42" x14ac:dyDescent="0.25">
      <c r="A55" s="90" t="s">
        <v>479</v>
      </c>
      <c r="B55" s="117">
        <v>49</v>
      </c>
      <c r="C55" s="149">
        <v>0.52380952380952384</v>
      </c>
      <c r="D55" s="141"/>
      <c r="E55" s="139">
        <v>21.333333333333332</v>
      </c>
      <c r="F55" s="141"/>
      <c r="G55" s="139">
        <v>27</v>
      </c>
      <c r="H55" s="141"/>
      <c r="I55" s="139">
        <v>0.45833333333333337</v>
      </c>
      <c r="J55" s="141"/>
      <c r="K55" s="139">
        <v>2.2917808219178082</v>
      </c>
      <c r="L55" s="141"/>
      <c r="M55" s="139">
        <v>0</v>
      </c>
      <c r="N55" s="141"/>
      <c r="O55" s="139">
        <v>0.74383561643835627</v>
      </c>
      <c r="P55" s="141"/>
      <c r="Q55" s="139">
        <v>0.74383561643835627</v>
      </c>
      <c r="R55" s="141"/>
      <c r="S55" s="139"/>
      <c r="T55" s="141"/>
      <c r="U55" s="139"/>
      <c r="V55" s="141"/>
      <c r="W55" s="139"/>
      <c r="X55" s="141"/>
      <c r="Y55" s="139">
        <v>0.53767123287671237</v>
      </c>
      <c r="Z55" s="141"/>
      <c r="AA55" s="139"/>
      <c r="AB55" s="141"/>
      <c r="AC55" s="139"/>
      <c r="AD55" s="141"/>
      <c r="AE55" s="139">
        <v>7.1917808219178078E-2</v>
      </c>
      <c r="AF55" s="141"/>
      <c r="AG55" s="139">
        <v>0</v>
      </c>
      <c r="AH55" s="141"/>
      <c r="AI55" s="139">
        <v>0.58904109589041098</v>
      </c>
      <c r="AJ55" s="141"/>
      <c r="AK55" s="139"/>
      <c r="AL55" s="141"/>
      <c r="AM55" s="139">
        <v>0.66095890410958902</v>
      </c>
      <c r="AN55" s="141"/>
      <c r="AO55" s="139">
        <v>0.34931506849315069</v>
      </c>
      <c r="AP55" s="142"/>
    </row>
    <row r="56" spans="1:42" x14ac:dyDescent="0.25">
      <c r="A56" s="90" t="s">
        <v>479</v>
      </c>
      <c r="B56" s="117">
        <v>50</v>
      </c>
      <c r="C56" s="149">
        <v>0.55555555555555558</v>
      </c>
      <c r="D56" s="141"/>
      <c r="E56" s="139">
        <v>15</v>
      </c>
      <c r="F56" s="141"/>
      <c r="G56" s="139">
        <v>23.666666666666668</v>
      </c>
      <c r="H56" s="141"/>
      <c r="I56" s="139">
        <v>0.3</v>
      </c>
      <c r="J56" s="141"/>
      <c r="K56" s="139">
        <v>1.4739583333333333</v>
      </c>
      <c r="L56" s="141"/>
      <c r="M56" s="139">
        <v>0</v>
      </c>
      <c r="N56" s="141"/>
      <c r="O56" s="139">
        <v>0.78125</v>
      </c>
      <c r="P56" s="141"/>
      <c r="Q56" s="139">
        <v>0.78125</v>
      </c>
      <c r="R56" s="141"/>
      <c r="S56" s="139"/>
      <c r="T56" s="141"/>
      <c r="U56" s="139"/>
      <c r="V56" s="141"/>
      <c r="W56" s="139"/>
      <c r="X56" s="141"/>
      <c r="Y56" s="139">
        <v>0.36458333333333331</v>
      </c>
      <c r="Z56" s="141"/>
      <c r="AA56" s="139"/>
      <c r="AB56" s="141"/>
      <c r="AC56" s="139"/>
      <c r="AD56" s="141"/>
      <c r="AE56" s="139">
        <v>0.1875</v>
      </c>
      <c r="AF56" s="141"/>
      <c r="AG56" s="139">
        <v>0</v>
      </c>
      <c r="AH56" s="141"/>
      <c r="AI56" s="139">
        <v>0.140625</v>
      </c>
      <c r="AJ56" s="141"/>
      <c r="AK56" s="139"/>
      <c r="AL56" s="141"/>
      <c r="AM56" s="139">
        <v>0.328125</v>
      </c>
      <c r="AN56" s="141"/>
      <c r="AO56" s="139">
        <v>0</v>
      </c>
      <c r="AP56" s="142"/>
    </row>
    <row r="57" spans="1:42" x14ac:dyDescent="0.25">
      <c r="A57" s="90" t="s">
        <v>479</v>
      </c>
      <c r="B57" s="117">
        <v>51</v>
      </c>
      <c r="C57" s="149">
        <v>0.36507936507936506</v>
      </c>
      <c r="D57" s="141"/>
      <c r="E57" s="139">
        <v>14.333333333333334</v>
      </c>
      <c r="F57" s="141"/>
      <c r="G57" s="139">
        <v>20.666666666666664</v>
      </c>
      <c r="H57" s="141"/>
      <c r="I57" s="139">
        <v>0.30833333333333335</v>
      </c>
      <c r="J57" s="141"/>
      <c r="K57" s="139">
        <v>1.5333333333333334</v>
      </c>
      <c r="L57" s="141"/>
      <c r="M57" s="139">
        <v>0.25</v>
      </c>
      <c r="N57" s="141"/>
      <c r="O57" s="139">
        <v>0.85</v>
      </c>
      <c r="P57" s="141"/>
      <c r="Q57" s="139">
        <v>1.1000000000000001</v>
      </c>
      <c r="R57" s="141"/>
      <c r="S57" s="139"/>
      <c r="T57" s="141"/>
      <c r="U57" s="139"/>
      <c r="V57" s="141"/>
      <c r="W57" s="139"/>
      <c r="X57" s="141"/>
      <c r="Y57" s="139">
        <v>0.33333333333333331</v>
      </c>
      <c r="Z57" s="141"/>
      <c r="AA57" s="139"/>
      <c r="AB57" s="141"/>
      <c r="AC57" s="139"/>
      <c r="AD57" s="141"/>
      <c r="AE57" s="139">
        <v>0</v>
      </c>
      <c r="AF57" s="141"/>
      <c r="AG57" s="139">
        <v>0</v>
      </c>
      <c r="AH57" s="141"/>
      <c r="AI57" s="139">
        <v>0</v>
      </c>
      <c r="AJ57" s="141"/>
      <c r="AK57" s="139"/>
      <c r="AL57" s="141"/>
      <c r="AM57" s="139">
        <v>0</v>
      </c>
      <c r="AN57" s="141"/>
      <c r="AO57" s="139">
        <v>0.1</v>
      </c>
      <c r="AP57" s="142"/>
    </row>
    <row r="58" spans="1:42" x14ac:dyDescent="0.25">
      <c r="A58" s="90" t="s">
        <v>479</v>
      </c>
      <c r="B58" s="117">
        <v>52</v>
      </c>
      <c r="C58" s="149">
        <v>0.55952380952380953</v>
      </c>
      <c r="D58" s="141"/>
      <c r="E58" s="139">
        <v>22.000000000000004</v>
      </c>
      <c r="F58" s="141"/>
      <c r="G58" s="139">
        <v>32.333333333333329</v>
      </c>
      <c r="H58" s="141"/>
      <c r="I58" s="139">
        <v>0.4416666666666666</v>
      </c>
      <c r="J58" s="141"/>
      <c r="K58" s="139">
        <v>1.724385185185185</v>
      </c>
      <c r="L58" s="141"/>
      <c r="M58" s="139">
        <v>0.15555555555555556</v>
      </c>
      <c r="N58" s="141"/>
      <c r="O58" s="139">
        <v>0.73333333333333328</v>
      </c>
      <c r="P58" s="141"/>
      <c r="Q58" s="139">
        <v>0.88888888888888884</v>
      </c>
      <c r="R58" s="141"/>
      <c r="S58" s="139"/>
      <c r="T58" s="141"/>
      <c r="U58" s="139"/>
      <c r="V58" s="141"/>
      <c r="W58" s="139"/>
      <c r="X58" s="141"/>
      <c r="Y58" s="139">
        <v>0.49851851851851847</v>
      </c>
      <c r="Z58" s="141"/>
      <c r="AA58" s="139"/>
      <c r="AB58" s="141"/>
      <c r="AC58" s="139"/>
      <c r="AD58" s="141"/>
      <c r="AE58" s="139">
        <v>0.27777777777777779</v>
      </c>
      <c r="AF58" s="141"/>
      <c r="AG58" s="139">
        <v>1.8333333333333333E-2</v>
      </c>
      <c r="AH58" s="141"/>
      <c r="AI58" s="139">
        <v>2.4199999999999999E-2</v>
      </c>
      <c r="AJ58" s="141"/>
      <c r="AK58" s="139"/>
      <c r="AL58" s="141"/>
      <c r="AM58" s="139">
        <v>0.3203111111111111</v>
      </c>
      <c r="AN58" s="141"/>
      <c r="AO58" s="139">
        <v>1.6666666666666666E-2</v>
      </c>
      <c r="AP58" s="142"/>
    </row>
    <row r="59" spans="1:42" x14ac:dyDescent="0.25">
      <c r="A59" s="90" t="s">
        <v>479</v>
      </c>
      <c r="B59" s="117">
        <v>53</v>
      </c>
      <c r="C59" s="149">
        <v>0.5357142857142857</v>
      </c>
      <c r="D59" s="141"/>
      <c r="E59" s="139">
        <v>19</v>
      </c>
      <c r="F59" s="141"/>
      <c r="G59" s="139">
        <v>31</v>
      </c>
      <c r="H59" s="141"/>
      <c r="I59" s="139">
        <v>0.45</v>
      </c>
      <c r="J59" s="141"/>
      <c r="K59" s="139">
        <v>2.78125</v>
      </c>
      <c r="L59" s="141"/>
      <c r="M59" s="139">
        <v>0.92763157894736847</v>
      </c>
      <c r="N59" s="141"/>
      <c r="O59" s="139">
        <v>0.98684210526315785</v>
      </c>
      <c r="P59" s="141"/>
      <c r="Q59" s="139">
        <v>1.9144736842105263</v>
      </c>
      <c r="R59" s="141"/>
      <c r="S59" s="139"/>
      <c r="T59" s="141"/>
      <c r="U59" s="139"/>
      <c r="V59" s="141"/>
      <c r="W59" s="139"/>
      <c r="X59" s="141"/>
      <c r="Y59" s="139">
        <v>0.32894736842105265</v>
      </c>
      <c r="Z59" s="141"/>
      <c r="AA59" s="139"/>
      <c r="AB59" s="141"/>
      <c r="AC59" s="139"/>
      <c r="AD59" s="141"/>
      <c r="AE59" s="139">
        <v>0.31578947368421051</v>
      </c>
      <c r="AF59" s="141"/>
      <c r="AG59" s="139">
        <v>0.15789473684210525</v>
      </c>
      <c r="AH59" s="141"/>
      <c r="AI59" s="139">
        <v>0</v>
      </c>
      <c r="AJ59" s="141"/>
      <c r="AK59" s="139"/>
      <c r="AL59" s="141"/>
      <c r="AM59" s="139">
        <v>0.47368421052631576</v>
      </c>
      <c r="AN59" s="141"/>
      <c r="AO59" s="139">
        <v>6.4144736842105268E-2</v>
      </c>
      <c r="AP59" s="142"/>
    </row>
    <row r="60" spans="1:42" x14ac:dyDescent="0.25">
      <c r="A60" s="90" t="s">
        <v>479</v>
      </c>
      <c r="B60" s="117">
        <v>54</v>
      </c>
      <c r="C60" s="149">
        <v>0.5357142857142857</v>
      </c>
      <c r="D60" s="141"/>
      <c r="E60" s="139">
        <v>19</v>
      </c>
      <c r="F60" s="141"/>
      <c r="G60" s="139">
        <v>26</v>
      </c>
      <c r="H60" s="141"/>
      <c r="I60" s="139">
        <v>0.35</v>
      </c>
      <c r="J60" s="141"/>
      <c r="K60" s="139">
        <v>6.0088235294117647</v>
      </c>
      <c r="L60" s="141"/>
      <c r="M60" s="139">
        <v>2.3529411764705883</v>
      </c>
      <c r="N60" s="141"/>
      <c r="O60" s="139">
        <v>2.3529411764705883</v>
      </c>
      <c r="P60" s="141"/>
      <c r="Q60" s="139">
        <v>4.7058823529411766</v>
      </c>
      <c r="R60" s="141"/>
      <c r="S60" s="139"/>
      <c r="T60" s="141"/>
      <c r="U60" s="139"/>
      <c r="V60" s="141"/>
      <c r="W60" s="139"/>
      <c r="X60" s="141"/>
      <c r="Y60" s="139">
        <v>0.82352941176470584</v>
      </c>
      <c r="Z60" s="141"/>
      <c r="AA60" s="139"/>
      <c r="AB60" s="141"/>
      <c r="AC60" s="139"/>
      <c r="AD60" s="141"/>
      <c r="AE60" s="139">
        <v>0.47058823529411764</v>
      </c>
      <c r="AF60" s="141"/>
      <c r="AG60" s="139">
        <v>0</v>
      </c>
      <c r="AH60" s="141"/>
      <c r="AI60" s="139">
        <v>8.8235294117647058E-3</v>
      </c>
      <c r="AJ60" s="141"/>
      <c r="AK60" s="139"/>
      <c r="AL60" s="141"/>
      <c r="AM60" s="139">
        <v>0.47941176470588237</v>
      </c>
      <c r="AN60" s="141"/>
      <c r="AO60" s="139">
        <v>0</v>
      </c>
      <c r="AP60" s="142"/>
    </row>
    <row r="61" spans="1:42" x14ac:dyDescent="0.25">
      <c r="A61" s="90" t="s">
        <v>479</v>
      </c>
      <c r="B61" s="117">
        <v>55</v>
      </c>
      <c r="C61" s="149">
        <v>0.55476190476190479</v>
      </c>
      <c r="D61" s="141"/>
      <c r="E61" s="139">
        <v>20.6</v>
      </c>
      <c r="F61" s="141"/>
      <c r="G61" s="139">
        <v>21.6</v>
      </c>
      <c r="H61" s="141"/>
      <c r="I61" s="139">
        <v>0.42499999999999999</v>
      </c>
      <c r="J61" s="141"/>
      <c r="K61" s="139">
        <v>1.0506153846153847</v>
      </c>
      <c r="L61" s="141"/>
      <c r="M61" s="139">
        <v>0</v>
      </c>
      <c r="N61" s="141"/>
      <c r="O61" s="139">
        <v>0</v>
      </c>
      <c r="P61" s="141"/>
      <c r="Q61" s="139">
        <v>0</v>
      </c>
      <c r="R61" s="141"/>
      <c r="S61" s="139"/>
      <c r="T61" s="141"/>
      <c r="U61" s="139"/>
      <c r="V61" s="141"/>
      <c r="W61" s="139"/>
      <c r="X61" s="141"/>
      <c r="Y61" s="139">
        <v>0.58461538461538465</v>
      </c>
      <c r="Z61" s="141"/>
      <c r="AA61" s="139"/>
      <c r="AB61" s="141"/>
      <c r="AC61" s="139"/>
      <c r="AD61" s="141"/>
      <c r="AE61" s="139">
        <v>0.2030769230769231</v>
      </c>
      <c r="AF61" s="141"/>
      <c r="AG61" s="139">
        <v>0</v>
      </c>
      <c r="AH61" s="141"/>
      <c r="AI61" s="139">
        <v>0.24196153846153848</v>
      </c>
      <c r="AJ61" s="141"/>
      <c r="AK61" s="139"/>
      <c r="AL61" s="141"/>
      <c r="AM61" s="139">
        <v>0.4450384615384616</v>
      </c>
      <c r="AN61" s="141"/>
      <c r="AO61" s="139">
        <v>2.0961538461538462E-2</v>
      </c>
      <c r="AP61" s="142"/>
    </row>
    <row r="62" spans="1:42" x14ac:dyDescent="0.25">
      <c r="A62" s="90" t="s">
        <v>479</v>
      </c>
      <c r="B62" s="117">
        <v>56</v>
      </c>
      <c r="C62" s="149">
        <v>0.58650793650793653</v>
      </c>
      <c r="D62" s="141"/>
      <c r="E62" s="139">
        <v>18.266666666666669</v>
      </c>
      <c r="F62" s="141"/>
      <c r="G62" s="139">
        <v>23.6</v>
      </c>
      <c r="H62" s="141"/>
      <c r="I62" s="139">
        <v>0.35666666666666663</v>
      </c>
      <c r="J62" s="141"/>
      <c r="K62" s="139">
        <v>7.5249999999999995</v>
      </c>
      <c r="L62" s="141"/>
      <c r="M62" s="139">
        <v>0.66666666666666663</v>
      </c>
      <c r="N62" s="141"/>
      <c r="O62" s="139">
        <v>3.4166666666666665</v>
      </c>
      <c r="P62" s="141"/>
      <c r="Q62" s="139">
        <v>4.083333333333333</v>
      </c>
      <c r="R62" s="141"/>
      <c r="S62" s="139"/>
      <c r="T62" s="141"/>
      <c r="U62" s="139"/>
      <c r="V62" s="141"/>
      <c r="W62" s="139"/>
      <c r="X62" s="141"/>
      <c r="Y62" s="139">
        <v>0.20833333333333334</v>
      </c>
      <c r="Z62" s="141"/>
      <c r="AA62" s="139"/>
      <c r="AB62" s="141"/>
      <c r="AC62" s="139"/>
      <c r="AD62" s="141"/>
      <c r="AE62" s="139">
        <v>2.4166666666666665</v>
      </c>
      <c r="AF62" s="141"/>
      <c r="AG62" s="139">
        <v>0</v>
      </c>
      <c r="AH62" s="141"/>
      <c r="AI62" s="139">
        <v>0.41666666666666669</v>
      </c>
      <c r="AJ62" s="141"/>
      <c r="AK62" s="139"/>
      <c r="AL62" s="141"/>
      <c r="AM62" s="139">
        <v>2.833333333333333</v>
      </c>
      <c r="AN62" s="141"/>
      <c r="AO62" s="139">
        <v>0.4</v>
      </c>
      <c r="AP62" s="142"/>
    </row>
    <row r="63" spans="1:42" x14ac:dyDescent="0.25">
      <c r="A63" s="90" t="s">
        <v>479</v>
      </c>
      <c r="B63" s="117">
        <v>57</v>
      </c>
      <c r="C63" s="149">
        <v>0.61111111111111116</v>
      </c>
      <c r="D63" s="141"/>
      <c r="E63" s="139">
        <v>22.333333333333336</v>
      </c>
      <c r="F63" s="141"/>
      <c r="G63" s="139">
        <v>31.333333333333332</v>
      </c>
      <c r="H63" s="141"/>
      <c r="I63" s="139">
        <v>0.47499999999999998</v>
      </c>
      <c r="J63" s="141"/>
      <c r="K63" s="139">
        <v>2.04</v>
      </c>
      <c r="L63" s="141"/>
      <c r="M63" s="139">
        <v>0.94</v>
      </c>
      <c r="N63" s="141"/>
      <c r="O63" s="139">
        <v>0</v>
      </c>
      <c r="P63" s="141"/>
      <c r="Q63" s="139">
        <v>0.94</v>
      </c>
      <c r="R63" s="141"/>
      <c r="S63" s="139"/>
      <c r="T63" s="141"/>
      <c r="U63" s="139"/>
      <c r="V63" s="141"/>
      <c r="W63" s="139"/>
      <c r="X63" s="141"/>
      <c r="Y63" s="139">
        <v>0.4</v>
      </c>
      <c r="Z63" s="141"/>
      <c r="AA63" s="139"/>
      <c r="AB63" s="141"/>
      <c r="AC63" s="139"/>
      <c r="AD63" s="141"/>
      <c r="AE63" s="139">
        <v>0.7</v>
      </c>
      <c r="AF63" s="141"/>
      <c r="AG63" s="139">
        <v>0</v>
      </c>
      <c r="AH63" s="141"/>
      <c r="AI63" s="139">
        <v>0</v>
      </c>
      <c r="AJ63" s="141"/>
      <c r="AK63" s="139"/>
      <c r="AL63" s="141"/>
      <c r="AM63" s="139">
        <v>0.7</v>
      </c>
      <c r="AN63" s="141"/>
      <c r="AO63" s="139">
        <v>0</v>
      </c>
      <c r="AP63" s="142"/>
    </row>
    <row r="64" spans="1:42" x14ac:dyDescent="0.25">
      <c r="A64" s="90" t="s">
        <v>479</v>
      </c>
      <c r="B64" s="117">
        <v>59</v>
      </c>
      <c r="C64" s="149">
        <v>0.49206349206349198</v>
      </c>
      <c r="D64" s="141"/>
      <c r="E64" s="139">
        <v>19.333333333333336</v>
      </c>
      <c r="F64" s="141"/>
      <c r="G64" s="139">
        <v>26</v>
      </c>
      <c r="H64" s="141"/>
      <c r="I64" s="139">
        <v>0.375</v>
      </c>
      <c r="J64" s="141"/>
      <c r="K64" s="139">
        <v>2.0666666666666664</v>
      </c>
      <c r="L64" s="141"/>
      <c r="M64" s="139">
        <v>0</v>
      </c>
      <c r="N64" s="141"/>
      <c r="O64" s="139">
        <v>0.9</v>
      </c>
      <c r="P64" s="141"/>
      <c r="Q64" s="139">
        <v>0.9</v>
      </c>
      <c r="R64" s="141"/>
      <c r="S64" s="139"/>
      <c r="T64" s="141"/>
      <c r="U64" s="139"/>
      <c r="V64" s="141"/>
      <c r="W64" s="139"/>
      <c r="X64" s="141"/>
      <c r="Y64" s="139">
        <v>0.16666666666666666</v>
      </c>
      <c r="Z64" s="141"/>
      <c r="AA64" s="139"/>
      <c r="AB64" s="141"/>
      <c r="AC64" s="139"/>
      <c r="AD64" s="141"/>
      <c r="AE64" s="139">
        <v>0.5</v>
      </c>
      <c r="AF64" s="141"/>
      <c r="AG64" s="139">
        <v>0</v>
      </c>
      <c r="AH64" s="141"/>
      <c r="AI64" s="139">
        <v>0</v>
      </c>
      <c r="AJ64" s="141"/>
      <c r="AK64" s="139"/>
      <c r="AL64" s="141"/>
      <c r="AM64" s="139">
        <v>0.5</v>
      </c>
      <c r="AN64" s="141"/>
      <c r="AO64" s="139">
        <v>0.5</v>
      </c>
      <c r="AP64" s="142"/>
    </row>
    <row r="65" spans="1:42" x14ac:dyDescent="0.25">
      <c r="A65" s="90" t="s">
        <v>479</v>
      </c>
      <c r="B65" s="117">
        <v>60</v>
      </c>
      <c r="C65" s="149">
        <v>0.71031746031746024</v>
      </c>
      <c r="D65" s="141"/>
      <c r="E65" s="139">
        <v>24.666666666666668</v>
      </c>
      <c r="F65" s="141"/>
      <c r="G65" s="139">
        <v>33.333333333333336</v>
      </c>
      <c r="H65" s="141"/>
      <c r="I65" s="139">
        <v>0.44166666666666671</v>
      </c>
      <c r="J65" s="141"/>
      <c r="K65" s="139">
        <v>2.6166666666666671</v>
      </c>
      <c r="L65" s="141"/>
      <c r="M65" s="139">
        <v>0.66</v>
      </c>
      <c r="N65" s="141"/>
      <c r="O65" s="139">
        <v>0.17</v>
      </c>
      <c r="P65" s="141"/>
      <c r="Q65" s="139">
        <v>0.83000000000000007</v>
      </c>
      <c r="R65" s="141"/>
      <c r="S65" s="139"/>
      <c r="T65" s="141"/>
      <c r="U65" s="139"/>
      <c r="V65" s="141"/>
      <c r="W65" s="139"/>
      <c r="X65" s="141"/>
      <c r="Y65" s="139">
        <v>0.44666666666666666</v>
      </c>
      <c r="Z65" s="141"/>
      <c r="AA65" s="139"/>
      <c r="AB65" s="141"/>
      <c r="AC65" s="139"/>
      <c r="AD65" s="141"/>
      <c r="AE65" s="139">
        <v>1.34</v>
      </c>
      <c r="AF65" s="141"/>
      <c r="AG65" s="139">
        <v>0</v>
      </c>
      <c r="AH65" s="141"/>
      <c r="AI65" s="139">
        <v>0</v>
      </c>
      <c r="AJ65" s="141"/>
      <c r="AK65" s="139"/>
      <c r="AL65" s="141"/>
      <c r="AM65" s="139">
        <v>1.34</v>
      </c>
      <c r="AN65" s="141"/>
      <c r="AO65" s="139">
        <v>0</v>
      </c>
      <c r="AP65" s="142"/>
    </row>
    <row r="66" spans="1:42" x14ac:dyDescent="0.25">
      <c r="A66" s="90" t="s">
        <v>479</v>
      </c>
      <c r="B66" s="117">
        <v>61</v>
      </c>
      <c r="C66" s="149">
        <v>0.45634920634920639</v>
      </c>
      <c r="D66" s="141"/>
      <c r="E66" s="139">
        <v>14</v>
      </c>
      <c r="F66" s="141"/>
      <c r="G66" s="139">
        <v>23.333333333333332</v>
      </c>
      <c r="H66" s="141"/>
      <c r="I66" s="139">
        <v>0.27500000000000002</v>
      </c>
      <c r="J66" s="141"/>
      <c r="K66" s="139">
        <v>2.2666666666666666</v>
      </c>
      <c r="L66" s="141"/>
      <c r="M66" s="139">
        <v>0</v>
      </c>
      <c r="N66" s="141"/>
      <c r="O66" s="139">
        <v>1</v>
      </c>
      <c r="P66" s="141"/>
      <c r="Q66" s="139">
        <v>1</v>
      </c>
      <c r="R66" s="141"/>
      <c r="S66" s="139"/>
      <c r="T66" s="141"/>
      <c r="U66" s="139"/>
      <c r="V66" s="141"/>
      <c r="W66" s="139"/>
      <c r="X66" s="141"/>
      <c r="Y66" s="139">
        <v>0.26666666666666666</v>
      </c>
      <c r="Z66" s="141"/>
      <c r="AA66" s="139"/>
      <c r="AB66" s="141"/>
      <c r="AC66" s="139"/>
      <c r="AD66" s="141"/>
      <c r="AE66" s="139">
        <v>0.66666666666666663</v>
      </c>
      <c r="AF66" s="141"/>
      <c r="AG66" s="139">
        <v>0</v>
      </c>
      <c r="AH66" s="141"/>
      <c r="AI66" s="139">
        <v>0</v>
      </c>
      <c r="AJ66" s="141"/>
      <c r="AK66" s="139"/>
      <c r="AL66" s="141"/>
      <c r="AM66" s="139">
        <v>0.66666666666666663</v>
      </c>
      <c r="AN66" s="141"/>
      <c r="AO66" s="139">
        <v>0.33333333333333331</v>
      </c>
      <c r="AP66" s="142"/>
    </row>
    <row r="67" spans="1:42" x14ac:dyDescent="0.25">
      <c r="A67" s="90" t="s">
        <v>479</v>
      </c>
      <c r="B67" s="117">
        <v>62</v>
      </c>
      <c r="C67" s="149">
        <v>0.62301587301587302</v>
      </c>
      <c r="D67" s="141"/>
      <c r="E67" s="139">
        <v>25</v>
      </c>
      <c r="F67" s="141"/>
      <c r="G67" s="139">
        <v>30.333333333333332</v>
      </c>
      <c r="H67" s="141"/>
      <c r="I67" s="139">
        <v>0.47499999999999998</v>
      </c>
      <c r="J67" s="141"/>
      <c r="K67" s="139">
        <v>3.4527027027027031</v>
      </c>
      <c r="L67" s="141"/>
      <c r="M67" s="139">
        <v>0</v>
      </c>
      <c r="N67" s="141"/>
      <c r="O67" s="139">
        <v>1.7162162162162162</v>
      </c>
      <c r="P67" s="141"/>
      <c r="Q67" s="139">
        <v>1.7162162162162162</v>
      </c>
      <c r="R67" s="141"/>
      <c r="S67" s="139"/>
      <c r="T67" s="141"/>
      <c r="U67" s="139"/>
      <c r="V67" s="141"/>
      <c r="W67" s="139"/>
      <c r="X67" s="141"/>
      <c r="Y67" s="139">
        <v>0.41756756756756758</v>
      </c>
      <c r="Z67" s="141"/>
      <c r="AA67" s="139"/>
      <c r="AB67" s="141"/>
      <c r="AC67" s="139"/>
      <c r="AD67" s="141"/>
      <c r="AE67" s="139">
        <v>0.64054054054054066</v>
      </c>
      <c r="AF67" s="141"/>
      <c r="AG67" s="139">
        <v>0</v>
      </c>
      <c r="AH67" s="141"/>
      <c r="AI67" s="139">
        <v>0.41351351351351351</v>
      </c>
      <c r="AJ67" s="141"/>
      <c r="AK67" s="139"/>
      <c r="AL67" s="141"/>
      <c r="AM67" s="139">
        <v>1.0540540540540542</v>
      </c>
      <c r="AN67" s="141"/>
      <c r="AO67" s="139">
        <v>0.26486486486486488</v>
      </c>
      <c r="AP67" s="142"/>
    </row>
    <row r="68" spans="1:42" x14ac:dyDescent="0.25">
      <c r="A68" s="90" t="s">
        <v>479</v>
      </c>
      <c r="B68" s="117">
        <v>63</v>
      </c>
      <c r="C68" s="149">
        <v>0.6071428571428571</v>
      </c>
      <c r="D68" s="141"/>
      <c r="E68" s="139">
        <v>26.333333333333336</v>
      </c>
      <c r="F68" s="141"/>
      <c r="G68" s="139">
        <v>30.000000000000004</v>
      </c>
      <c r="H68" s="141"/>
      <c r="I68" s="139">
        <v>0.48333333333333328</v>
      </c>
      <c r="J68" s="141"/>
      <c r="K68" s="139">
        <v>5.2666666666666666</v>
      </c>
      <c r="L68" s="141"/>
      <c r="M68" s="139">
        <v>0</v>
      </c>
      <c r="N68" s="141"/>
      <c r="O68" s="139">
        <v>2.8</v>
      </c>
      <c r="P68" s="141"/>
      <c r="Q68" s="139">
        <v>2.8</v>
      </c>
      <c r="R68" s="141"/>
      <c r="S68" s="139"/>
      <c r="T68" s="141"/>
      <c r="U68" s="139"/>
      <c r="V68" s="141"/>
      <c r="W68" s="139"/>
      <c r="X68" s="141"/>
      <c r="Y68" s="139">
        <v>0.66666666666666663</v>
      </c>
      <c r="Z68" s="141"/>
      <c r="AA68" s="139"/>
      <c r="AB68" s="141"/>
      <c r="AC68" s="139"/>
      <c r="AD68" s="141"/>
      <c r="AE68" s="139">
        <v>1.8</v>
      </c>
      <c r="AF68" s="141"/>
      <c r="AG68" s="139">
        <v>0</v>
      </c>
      <c r="AH68" s="141"/>
      <c r="AI68" s="139">
        <v>0</v>
      </c>
      <c r="AJ68" s="141"/>
      <c r="AK68" s="139"/>
      <c r="AL68" s="141"/>
      <c r="AM68" s="139">
        <v>1.8</v>
      </c>
      <c r="AN68" s="141"/>
      <c r="AO68" s="139">
        <v>0</v>
      </c>
      <c r="AP68" s="142"/>
    </row>
    <row r="69" spans="1:42" x14ac:dyDescent="0.25">
      <c r="A69" s="90" t="s">
        <v>479</v>
      </c>
      <c r="B69" s="117">
        <v>65</v>
      </c>
      <c r="C69" s="149">
        <v>0.53571428571428581</v>
      </c>
      <c r="D69" s="141"/>
      <c r="E69" s="139">
        <v>23.999999999999996</v>
      </c>
      <c r="F69" s="141"/>
      <c r="G69" s="139">
        <v>24.666666666666664</v>
      </c>
      <c r="H69" s="141"/>
      <c r="I69" s="139">
        <v>0.48333333333333339</v>
      </c>
      <c r="J69" s="141"/>
      <c r="K69" s="139">
        <v>1</v>
      </c>
      <c r="L69" s="141"/>
      <c r="M69" s="139">
        <v>0</v>
      </c>
      <c r="N69" s="141"/>
      <c r="O69" s="139">
        <v>1</v>
      </c>
      <c r="P69" s="141"/>
      <c r="Q69" s="139">
        <v>1</v>
      </c>
      <c r="R69" s="141"/>
      <c r="S69" s="139"/>
      <c r="T69" s="141"/>
      <c r="U69" s="139"/>
      <c r="V69" s="141"/>
      <c r="W69" s="139"/>
      <c r="X69" s="141"/>
      <c r="Y69" s="139">
        <v>0</v>
      </c>
      <c r="Z69" s="141"/>
      <c r="AA69" s="139"/>
      <c r="AB69" s="141"/>
      <c r="AC69" s="139"/>
      <c r="AD69" s="141"/>
      <c r="AE69" s="139">
        <v>0</v>
      </c>
      <c r="AF69" s="141"/>
      <c r="AG69" s="139">
        <v>0</v>
      </c>
      <c r="AH69" s="141"/>
      <c r="AI69" s="139">
        <v>0</v>
      </c>
      <c r="AJ69" s="141"/>
      <c r="AK69" s="139"/>
      <c r="AL69" s="141"/>
      <c r="AM69" s="139">
        <v>0</v>
      </c>
      <c r="AN69" s="141"/>
      <c r="AO69" s="139">
        <v>0</v>
      </c>
      <c r="AP69" s="142"/>
    </row>
    <row r="70" spans="1:42" x14ac:dyDescent="0.25">
      <c r="A70" s="90" t="s">
        <v>479</v>
      </c>
      <c r="B70" s="117">
        <v>66</v>
      </c>
      <c r="C70" s="149">
        <v>0.41269841269841273</v>
      </c>
      <c r="D70" s="141"/>
      <c r="E70" s="139">
        <v>16.666666666666664</v>
      </c>
      <c r="F70" s="141"/>
      <c r="G70" s="139">
        <v>22.666666666666668</v>
      </c>
      <c r="H70" s="141"/>
      <c r="I70" s="139">
        <v>0.34166666666666667</v>
      </c>
      <c r="J70" s="141"/>
      <c r="K70" s="139">
        <v>0</v>
      </c>
      <c r="L70" s="141"/>
      <c r="M70" s="139">
        <v>0</v>
      </c>
      <c r="N70" s="141"/>
      <c r="O70" s="139">
        <v>0</v>
      </c>
      <c r="P70" s="141"/>
      <c r="Q70" s="139">
        <v>0</v>
      </c>
      <c r="R70" s="141"/>
      <c r="S70" s="139"/>
      <c r="T70" s="141"/>
      <c r="U70" s="139"/>
      <c r="V70" s="141"/>
      <c r="W70" s="139"/>
      <c r="X70" s="141"/>
      <c r="Y70" s="139">
        <v>0</v>
      </c>
      <c r="Z70" s="141"/>
      <c r="AA70" s="139"/>
      <c r="AB70" s="141"/>
      <c r="AC70" s="139"/>
      <c r="AD70" s="141"/>
      <c r="AE70" s="139">
        <v>0</v>
      </c>
      <c r="AF70" s="141"/>
      <c r="AG70" s="139">
        <v>0</v>
      </c>
      <c r="AH70" s="141"/>
      <c r="AI70" s="139">
        <v>0</v>
      </c>
      <c r="AJ70" s="141"/>
      <c r="AK70" s="139"/>
      <c r="AL70" s="141"/>
      <c r="AM70" s="139">
        <v>0</v>
      </c>
      <c r="AN70" s="141"/>
      <c r="AO70" s="139">
        <v>0</v>
      </c>
      <c r="AP70" s="142"/>
    </row>
    <row r="71" spans="1:42" x14ac:dyDescent="0.25">
      <c r="A71" s="90" t="s">
        <v>479</v>
      </c>
      <c r="B71" s="117">
        <v>67</v>
      </c>
      <c r="C71" s="149">
        <v>0.42857142857142849</v>
      </c>
      <c r="D71" s="141"/>
      <c r="E71" s="139">
        <v>21</v>
      </c>
      <c r="F71" s="141"/>
      <c r="G71" s="139">
        <v>20</v>
      </c>
      <c r="H71" s="141"/>
      <c r="I71" s="139">
        <v>0.40833333333333338</v>
      </c>
      <c r="J71" s="141"/>
      <c r="K71" s="139">
        <v>2.1</v>
      </c>
      <c r="L71" s="141"/>
      <c r="M71" s="139">
        <v>0.95</v>
      </c>
      <c r="N71" s="141"/>
      <c r="O71" s="139">
        <v>0.95</v>
      </c>
      <c r="P71" s="141"/>
      <c r="Q71" s="139">
        <v>1.9</v>
      </c>
      <c r="R71" s="141"/>
      <c r="S71" s="139"/>
      <c r="T71" s="141"/>
      <c r="U71" s="139"/>
      <c r="V71" s="141"/>
      <c r="W71" s="139"/>
      <c r="X71" s="141"/>
      <c r="Y71" s="139">
        <v>0</v>
      </c>
      <c r="Z71" s="141"/>
      <c r="AA71" s="139"/>
      <c r="AB71" s="141"/>
      <c r="AC71" s="139"/>
      <c r="AD71" s="141"/>
      <c r="AE71" s="139">
        <v>0</v>
      </c>
      <c r="AF71" s="141"/>
      <c r="AG71" s="139">
        <v>0</v>
      </c>
      <c r="AH71" s="141"/>
      <c r="AI71" s="139">
        <v>0</v>
      </c>
      <c r="AJ71" s="141"/>
      <c r="AK71" s="139"/>
      <c r="AL71" s="141"/>
      <c r="AM71" s="139">
        <v>0</v>
      </c>
      <c r="AN71" s="141"/>
      <c r="AO71" s="139">
        <v>0.2</v>
      </c>
      <c r="AP71" s="142"/>
    </row>
    <row r="72" spans="1:42" x14ac:dyDescent="0.25">
      <c r="A72" s="90" t="s">
        <v>479</v>
      </c>
      <c r="B72" s="117">
        <v>68</v>
      </c>
      <c r="C72" s="149">
        <v>0.42063492063492064</v>
      </c>
      <c r="D72" s="141"/>
      <c r="E72" s="139">
        <v>15</v>
      </c>
      <c r="F72" s="141"/>
      <c r="G72" s="139">
        <v>21.333333333333332</v>
      </c>
      <c r="H72" s="141"/>
      <c r="I72" s="139">
        <v>0.32500000000000001</v>
      </c>
      <c r="J72" s="141"/>
      <c r="K72" s="139">
        <v>1.4666666666666668</v>
      </c>
      <c r="L72" s="141"/>
      <c r="M72" s="139">
        <v>0</v>
      </c>
      <c r="N72" s="141"/>
      <c r="O72" s="139">
        <v>1</v>
      </c>
      <c r="P72" s="141"/>
      <c r="Q72" s="139">
        <v>1</v>
      </c>
      <c r="R72" s="141"/>
      <c r="S72" s="139"/>
      <c r="T72" s="141"/>
      <c r="U72" s="139"/>
      <c r="V72" s="141"/>
      <c r="W72" s="139"/>
      <c r="X72" s="141"/>
      <c r="Y72" s="139">
        <v>0.16666666666666666</v>
      </c>
      <c r="Z72" s="141"/>
      <c r="AA72" s="139"/>
      <c r="AB72" s="141"/>
      <c r="AC72" s="139"/>
      <c r="AD72" s="141"/>
      <c r="AE72" s="139">
        <v>0</v>
      </c>
      <c r="AF72" s="141"/>
      <c r="AG72" s="139">
        <v>0</v>
      </c>
      <c r="AH72" s="141"/>
      <c r="AI72" s="139">
        <v>0</v>
      </c>
      <c r="AJ72" s="141"/>
      <c r="AK72" s="139"/>
      <c r="AL72" s="141"/>
      <c r="AM72" s="139">
        <v>0</v>
      </c>
      <c r="AN72" s="141"/>
      <c r="AO72" s="139">
        <v>0.3</v>
      </c>
      <c r="AP72" s="142"/>
    </row>
    <row r="73" spans="1:42" x14ac:dyDescent="0.25">
      <c r="A73" s="90" t="s">
        <v>479</v>
      </c>
      <c r="B73" s="117">
        <v>69</v>
      </c>
      <c r="C73" s="149">
        <v>0.5178571428571429</v>
      </c>
      <c r="D73" s="141"/>
      <c r="E73" s="139">
        <v>20.5</v>
      </c>
      <c r="F73" s="141"/>
      <c r="G73" s="139">
        <v>22.5</v>
      </c>
      <c r="H73" s="141"/>
      <c r="I73" s="139">
        <v>0.4</v>
      </c>
      <c r="J73" s="141"/>
      <c r="K73" s="139">
        <v>0.08</v>
      </c>
      <c r="L73" s="141"/>
      <c r="M73" s="139">
        <v>0</v>
      </c>
      <c r="N73" s="141"/>
      <c r="O73" s="139">
        <v>0.08</v>
      </c>
      <c r="P73" s="141"/>
      <c r="Q73" s="139">
        <v>0.08</v>
      </c>
      <c r="R73" s="141"/>
      <c r="S73" s="139"/>
      <c r="T73" s="141"/>
      <c r="U73" s="139"/>
      <c r="V73" s="141"/>
      <c r="W73" s="139"/>
      <c r="X73" s="141"/>
      <c r="Y73" s="139">
        <v>0</v>
      </c>
      <c r="Z73" s="141"/>
      <c r="AA73" s="139"/>
      <c r="AB73" s="141"/>
      <c r="AC73" s="139"/>
      <c r="AD73" s="141"/>
      <c r="AE73" s="139">
        <v>0</v>
      </c>
      <c r="AF73" s="141"/>
      <c r="AG73" s="139">
        <v>0</v>
      </c>
      <c r="AH73" s="141"/>
      <c r="AI73" s="139">
        <v>0</v>
      </c>
      <c r="AJ73" s="141"/>
      <c r="AK73" s="139"/>
      <c r="AL73" s="141"/>
      <c r="AM73" s="139">
        <v>0</v>
      </c>
      <c r="AN73" s="141"/>
      <c r="AO73" s="139">
        <v>0</v>
      </c>
      <c r="AP73" s="142"/>
    </row>
    <row r="74" spans="1:42" x14ac:dyDescent="0.25">
      <c r="A74" s="90" t="s">
        <v>479</v>
      </c>
      <c r="B74" s="117">
        <v>70</v>
      </c>
      <c r="C74" s="149">
        <v>0.45535714285714285</v>
      </c>
      <c r="D74" s="141"/>
      <c r="E74" s="139">
        <v>23.25</v>
      </c>
      <c r="F74" s="141"/>
      <c r="G74" s="139">
        <v>23.5</v>
      </c>
      <c r="H74" s="141"/>
      <c r="I74" s="139">
        <v>0.40625</v>
      </c>
      <c r="J74" s="141"/>
      <c r="K74" s="139">
        <v>0.98670212765957444</v>
      </c>
      <c r="L74" s="141"/>
      <c r="M74" s="139">
        <v>0</v>
      </c>
      <c r="N74" s="141"/>
      <c r="O74" s="139">
        <v>0.5478723404255319</v>
      </c>
      <c r="P74" s="141"/>
      <c r="Q74" s="139">
        <v>0.5478723404255319</v>
      </c>
      <c r="R74" s="141"/>
      <c r="S74" s="139"/>
      <c r="T74" s="141"/>
      <c r="U74" s="139"/>
      <c r="V74" s="141"/>
      <c r="W74" s="139"/>
      <c r="X74" s="141"/>
      <c r="Y74" s="139">
        <v>8.7765957446808512E-2</v>
      </c>
      <c r="Z74" s="141"/>
      <c r="AA74" s="139"/>
      <c r="AB74" s="141"/>
      <c r="AC74" s="139"/>
      <c r="AD74" s="141"/>
      <c r="AE74" s="139">
        <v>0</v>
      </c>
      <c r="AF74" s="141"/>
      <c r="AG74" s="139">
        <v>0</v>
      </c>
      <c r="AH74" s="141"/>
      <c r="AI74" s="139">
        <v>0</v>
      </c>
      <c r="AJ74" s="141"/>
      <c r="AK74" s="139"/>
      <c r="AL74" s="141"/>
      <c r="AM74" s="139">
        <v>0</v>
      </c>
      <c r="AN74" s="141"/>
      <c r="AO74" s="139">
        <v>0.35106382978723405</v>
      </c>
      <c r="AP74" s="142"/>
    </row>
    <row r="75" spans="1:42" x14ac:dyDescent="0.25">
      <c r="A75" s="90" t="s">
        <v>479</v>
      </c>
      <c r="B75" s="117">
        <v>71</v>
      </c>
      <c r="C75" s="149">
        <v>0.48809523809523808</v>
      </c>
      <c r="D75" s="141"/>
      <c r="E75" s="139">
        <v>14</v>
      </c>
      <c r="F75" s="141"/>
      <c r="G75" s="139">
        <v>22</v>
      </c>
      <c r="H75" s="141"/>
      <c r="I75" s="139">
        <v>0.25</v>
      </c>
      <c r="J75" s="141"/>
      <c r="K75" s="139">
        <v>1.3770000000000002</v>
      </c>
      <c r="L75" s="141"/>
      <c r="M75" s="139">
        <v>0</v>
      </c>
      <c r="N75" s="141"/>
      <c r="O75" s="139">
        <v>0.83700000000000008</v>
      </c>
      <c r="P75" s="141"/>
      <c r="Q75" s="139">
        <v>0.83700000000000008</v>
      </c>
      <c r="R75" s="141"/>
      <c r="S75" s="139"/>
      <c r="T75" s="141"/>
      <c r="U75" s="139"/>
      <c r="V75" s="141"/>
      <c r="W75" s="139"/>
      <c r="X75" s="141"/>
      <c r="Y75" s="139">
        <v>0.27</v>
      </c>
      <c r="Z75" s="141"/>
      <c r="AA75" s="139"/>
      <c r="AB75" s="141"/>
      <c r="AC75" s="139"/>
      <c r="AD75" s="141"/>
      <c r="AE75" s="139">
        <v>0</v>
      </c>
      <c r="AF75" s="141"/>
      <c r="AG75" s="139">
        <v>0</v>
      </c>
      <c r="AH75" s="141"/>
      <c r="AI75" s="139">
        <v>0</v>
      </c>
      <c r="AJ75" s="141"/>
      <c r="AK75" s="139"/>
      <c r="AL75" s="141"/>
      <c r="AM75" s="139">
        <v>0</v>
      </c>
      <c r="AN75" s="141"/>
      <c r="AO75" s="139">
        <v>0.27</v>
      </c>
      <c r="AP75" s="142"/>
    </row>
    <row r="76" spans="1:42" x14ac:dyDescent="0.25">
      <c r="A76" s="90" t="s">
        <v>479</v>
      </c>
      <c r="B76" s="117">
        <v>72</v>
      </c>
      <c r="C76" s="149">
        <v>0.52976190476190477</v>
      </c>
      <c r="D76" s="141"/>
      <c r="E76" s="139">
        <v>21.5</v>
      </c>
      <c r="F76" s="141"/>
      <c r="G76" s="139">
        <v>23</v>
      </c>
      <c r="H76" s="141"/>
      <c r="I76" s="139">
        <v>0.38750000000000001</v>
      </c>
      <c r="J76" s="141"/>
      <c r="K76" s="139">
        <v>0.82499999999999996</v>
      </c>
      <c r="L76" s="141"/>
      <c r="M76" s="139">
        <v>0</v>
      </c>
      <c r="N76" s="141"/>
      <c r="O76" s="139">
        <v>0.82499999999999996</v>
      </c>
      <c r="P76" s="141"/>
      <c r="Q76" s="139">
        <v>0.82499999999999996</v>
      </c>
      <c r="R76" s="141"/>
      <c r="S76" s="139"/>
      <c r="T76" s="141"/>
      <c r="U76" s="139"/>
      <c r="V76" s="141"/>
      <c r="W76" s="139"/>
      <c r="X76" s="141"/>
      <c r="Y76" s="139">
        <v>0</v>
      </c>
      <c r="Z76" s="141"/>
      <c r="AA76" s="139"/>
      <c r="AB76" s="141"/>
      <c r="AC76" s="139"/>
      <c r="AD76" s="141"/>
      <c r="AE76" s="139">
        <v>0</v>
      </c>
      <c r="AF76" s="141"/>
      <c r="AG76" s="139">
        <v>0</v>
      </c>
      <c r="AH76" s="141"/>
      <c r="AI76" s="139">
        <v>0</v>
      </c>
      <c r="AJ76" s="141"/>
      <c r="AK76" s="139"/>
      <c r="AL76" s="141"/>
      <c r="AM76" s="139">
        <v>0</v>
      </c>
      <c r="AN76" s="141"/>
      <c r="AO76" s="139">
        <v>0</v>
      </c>
      <c r="AP76" s="142"/>
    </row>
    <row r="77" spans="1:42" x14ac:dyDescent="0.25">
      <c r="A77" s="90" t="s">
        <v>479</v>
      </c>
      <c r="B77" s="117">
        <v>73</v>
      </c>
      <c r="C77" s="149">
        <v>0.44047619047619047</v>
      </c>
      <c r="D77" s="141"/>
      <c r="E77" s="139">
        <v>21</v>
      </c>
      <c r="F77" s="141"/>
      <c r="G77" s="139">
        <v>18.5</v>
      </c>
      <c r="H77" s="141"/>
      <c r="I77" s="139">
        <v>0.36249999999999999</v>
      </c>
      <c r="J77" s="141"/>
      <c r="K77" s="139">
        <v>0.19</v>
      </c>
      <c r="L77" s="141"/>
      <c r="M77" s="139">
        <v>0</v>
      </c>
      <c r="N77" s="141"/>
      <c r="O77" s="139">
        <v>0.19</v>
      </c>
      <c r="P77" s="141"/>
      <c r="Q77" s="139">
        <v>0.19</v>
      </c>
      <c r="R77" s="141"/>
      <c r="S77" s="139"/>
      <c r="T77" s="141"/>
      <c r="U77" s="139"/>
      <c r="V77" s="141"/>
      <c r="W77" s="139"/>
      <c r="X77" s="141"/>
      <c r="Y77" s="139">
        <v>0</v>
      </c>
      <c r="Z77" s="141"/>
      <c r="AA77" s="139"/>
      <c r="AB77" s="141"/>
      <c r="AC77" s="139"/>
      <c r="AD77" s="141"/>
      <c r="AE77" s="139">
        <v>0</v>
      </c>
      <c r="AF77" s="141"/>
      <c r="AG77" s="139">
        <v>0</v>
      </c>
      <c r="AH77" s="141"/>
      <c r="AI77" s="139">
        <v>0</v>
      </c>
      <c r="AJ77" s="141"/>
      <c r="AK77" s="139"/>
      <c r="AL77" s="141"/>
      <c r="AM77" s="139">
        <v>0</v>
      </c>
      <c r="AN77" s="141"/>
      <c r="AO77" s="139">
        <v>0</v>
      </c>
      <c r="AP77" s="142"/>
    </row>
    <row r="78" spans="1:42" x14ac:dyDescent="0.25">
      <c r="A78" s="90" t="s">
        <v>479</v>
      </c>
      <c r="B78" s="117">
        <v>74</v>
      </c>
      <c r="C78" s="149">
        <v>0.5178571428571429</v>
      </c>
      <c r="D78" s="141"/>
      <c r="E78" s="139">
        <v>19.166666666666668</v>
      </c>
      <c r="F78" s="141"/>
      <c r="G78" s="139">
        <v>24.499999999999996</v>
      </c>
      <c r="H78" s="141"/>
      <c r="I78" s="139">
        <v>0.30833333333333335</v>
      </c>
      <c r="J78" s="141"/>
      <c r="K78" s="139">
        <v>2.6896551724137936</v>
      </c>
      <c r="L78" s="141"/>
      <c r="M78" s="139">
        <v>0</v>
      </c>
      <c r="N78" s="141"/>
      <c r="O78" s="139">
        <v>1.0862068965517242</v>
      </c>
      <c r="P78" s="141"/>
      <c r="Q78" s="139">
        <v>1.0862068965517242</v>
      </c>
      <c r="R78" s="141"/>
      <c r="S78" s="139"/>
      <c r="T78" s="141"/>
      <c r="U78" s="139"/>
      <c r="V78" s="141"/>
      <c r="W78" s="139"/>
      <c r="X78" s="141"/>
      <c r="Y78" s="139">
        <v>0.2413793103448276</v>
      </c>
      <c r="Z78" s="141"/>
      <c r="AA78" s="139"/>
      <c r="AB78" s="141"/>
      <c r="AC78" s="139"/>
      <c r="AD78" s="141"/>
      <c r="AE78" s="139">
        <v>0.32758620689655171</v>
      </c>
      <c r="AF78" s="141"/>
      <c r="AG78" s="139">
        <v>0</v>
      </c>
      <c r="AH78" s="141"/>
      <c r="AI78" s="139">
        <v>0</v>
      </c>
      <c r="AJ78" s="141"/>
      <c r="AK78" s="139"/>
      <c r="AL78" s="141"/>
      <c r="AM78" s="139">
        <v>0.32758620689655171</v>
      </c>
      <c r="AN78" s="141"/>
      <c r="AO78" s="139">
        <v>1.0344827586206897</v>
      </c>
      <c r="AP78" s="142"/>
    </row>
    <row r="79" spans="1:42" x14ac:dyDescent="0.25">
      <c r="A79" s="90" t="s">
        <v>479</v>
      </c>
      <c r="B79" s="117">
        <v>75</v>
      </c>
      <c r="C79" s="149">
        <v>0.5357142857142857</v>
      </c>
      <c r="D79" s="141"/>
      <c r="E79" s="139">
        <v>18</v>
      </c>
      <c r="F79" s="141"/>
      <c r="G79" s="139">
        <v>26</v>
      </c>
      <c r="H79" s="141"/>
      <c r="I79" s="139">
        <v>0.32500000000000001</v>
      </c>
      <c r="J79" s="141"/>
      <c r="K79" s="139">
        <v>5.5454545454545459</v>
      </c>
      <c r="L79" s="141"/>
      <c r="M79" s="139">
        <v>1.6363636363636365</v>
      </c>
      <c r="N79" s="141"/>
      <c r="O79" s="139">
        <v>1.0909090909090908</v>
      </c>
      <c r="P79" s="141"/>
      <c r="Q79" s="139">
        <v>2.7272727272727275</v>
      </c>
      <c r="R79" s="141"/>
      <c r="S79" s="139"/>
      <c r="T79" s="141"/>
      <c r="U79" s="139"/>
      <c r="V79" s="141"/>
      <c r="W79" s="139"/>
      <c r="X79" s="141"/>
      <c r="Y79" s="139">
        <v>1.0909090909090908</v>
      </c>
      <c r="Z79" s="141"/>
      <c r="AA79" s="139"/>
      <c r="AB79" s="141"/>
      <c r="AC79" s="139"/>
      <c r="AD79" s="141"/>
      <c r="AE79" s="139">
        <v>0.63636363636363635</v>
      </c>
      <c r="AF79" s="141"/>
      <c r="AG79" s="139">
        <v>0</v>
      </c>
      <c r="AH79" s="141"/>
      <c r="AI79" s="139">
        <v>1.0909090909090908</v>
      </c>
      <c r="AJ79" s="141"/>
      <c r="AK79" s="139"/>
      <c r="AL79" s="141"/>
      <c r="AM79" s="139">
        <v>1.7272727272727271</v>
      </c>
      <c r="AN79" s="141"/>
      <c r="AO79" s="139">
        <v>0</v>
      </c>
      <c r="AP79" s="142"/>
    </row>
    <row r="80" spans="1:42" x14ac:dyDescent="0.25">
      <c r="A80" s="90" t="s">
        <v>479</v>
      </c>
      <c r="B80" s="117">
        <v>76</v>
      </c>
      <c r="C80" s="149">
        <v>0.54761904761904767</v>
      </c>
      <c r="D80" s="141"/>
      <c r="E80" s="139">
        <v>19</v>
      </c>
      <c r="F80" s="141"/>
      <c r="G80" s="139">
        <v>25</v>
      </c>
      <c r="H80" s="141"/>
      <c r="I80" s="139">
        <v>0.42499999999999999</v>
      </c>
      <c r="J80" s="141"/>
      <c r="K80" s="139">
        <v>5.0999999999999996</v>
      </c>
      <c r="L80" s="141"/>
      <c r="M80" s="139">
        <v>1.1875</v>
      </c>
      <c r="N80" s="141"/>
      <c r="O80" s="139">
        <v>1.1875</v>
      </c>
      <c r="P80" s="141"/>
      <c r="Q80" s="139">
        <v>2.375</v>
      </c>
      <c r="R80" s="141"/>
      <c r="S80" s="139"/>
      <c r="T80" s="141"/>
      <c r="U80" s="139"/>
      <c r="V80" s="141"/>
      <c r="W80" s="139"/>
      <c r="X80" s="141"/>
      <c r="Y80" s="139">
        <v>1.0625</v>
      </c>
      <c r="Z80" s="141"/>
      <c r="AA80" s="139"/>
      <c r="AB80" s="141"/>
      <c r="AC80" s="139"/>
      <c r="AD80" s="141"/>
      <c r="AE80" s="139">
        <v>1.1875</v>
      </c>
      <c r="AF80" s="141"/>
      <c r="AG80" s="139">
        <v>0</v>
      </c>
      <c r="AH80" s="141"/>
      <c r="AI80" s="139">
        <v>0.47499999999999998</v>
      </c>
      <c r="AJ80" s="141"/>
      <c r="AK80" s="139"/>
      <c r="AL80" s="141"/>
      <c r="AM80" s="139">
        <v>1.6625000000000001</v>
      </c>
      <c r="AN80" s="141"/>
      <c r="AO80" s="139">
        <v>0</v>
      </c>
      <c r="AP80" s="142"/>
    </row>
    <row r="81" spans="1:42" x14ac:dyDescent="0.25">
      <c r="A81" s="90" t="s">
        <v>479</v>
      </c>
      <c r="B81" s="117">
        <v>77</v>
      </c>
      <c r="C81" s="149">
        <v>0.5</v>
      </c>
      <c r="D81" s="141"/>
      <c r="E81" s="139">
        <v>22</v>
      </c>
      <c r="F81" s="141"/>
      <c r="G81" s="139">
        <v>30</v>
      </c>
      <c r="H81" s="141"/>
      <c r="I81" s="139">
        <v>0.45</v>
      </c>
      <c r="J81" s="141"/>
      <c r="K81" s="139">
        <v>4.7058823529411766</v>
      </c>
      <c r="L81" s="141"/>
      <c r="M81" s="139">
        <v>1.1764705882352942</v>
      </c>
      <c r="N81" s="141"/>
      <c r="O81" s="139">
        <v>1.1764705882352942</v>
      </c>
      <c r="P81" s="141"/>
      <c r="Q81" s="139">
        <v>2.3529411764705883</v>
      </c>
      <c r="R81" s="141"/>
      <c r="S81" s="139"/>
      <c r="T81" s="141"/>
      <c r="U81" s="139"/>
      <c r="V81" s="141"/>
      <c r="W81" s="139"/>
      <c r="X81" s="141"/>
      <c r="Y81" s="139">
        <v>1.1764705882352942</v>
      </c>
      <c r="Z81" s="141"/>
      <c r="AA81" s="139"/>
      <c r="AB81" s="141"/>
      <c r="AC81" s="139"/>
      <c r="AD81" s="141"/>
      <c r="AE81" s="139">
        <v>1.1764705882352942</v>
      </c>
      <c r="AF81" s="141"/>
      <c r="AG81" s="139">
        <v>0</v>
      </c>
      <c r="AH81" s="141"/>
      <c r="AI81" s="139">
        <v>0</v>
      </c>
      <c r="AJ81" s="141"/>
      <c r="AK81" s="139"/>
      <c r="AL81" s="141"/>
      <c r="AM81" s="139">
        <v>1.1764705882352942</v>
      </c>
      <c r="AN81" s="141"/>
      <c r="AO81" s="139">
        <v>0</v>
      </c>
      <c r="AP81" s="142"/>
    </row>
    <row r="82" spans="1:42" x14ac:dyDescent="0.25">
      <c r="A82" s="90" t="s">
        <v>479</v>
      </c>
      <c r="B82" s="117">
        <v>78</v>
      </c>
      <c r="C82" s="149">
        <v>0.54761904761904767</v>
      </c>
      <c r="D82" s="141"/>
      <c r="E82" s="139">
        <v>25</v>
      </c>
      <c r="F82" s="141"/>
      <c r="G82" s="139">
        <v>28</v>
      </c>
      <c r="H82" s="141"/>
      <c r="I82" s="139">
        <v>0.5</v>
      </c>
      <c r="J82" s="141"/>
      <c r="K82" s="139">
        <v>2.5999999999999996</v>
      </c>
      <c r="L82" s="141"/>
      <c r="M82" s="139">
        <v>0</v>
      </c>
      <c r="N82" s="141"/>
      <c r="O82" s="139">
        <v>0.77272727272727271</v>
      </c>
      <c r="P82" s="141"/>
      <c r="Q82" s="139">
        <v>0.77272727272727271</v>
      </c>
      <c r="R82" s="141"/>
      <c r="S82" s="139"/>
      <c r="T82" s="141"/>
      <c r="U82" s="139"/>
      <c r="V82" s="141"/>
      <c r="W82" s="139"/>
      <c r="X82" s="141"/>
      <c r="Y82" s="139">
        <v>0.54545454545454541</v>
      </c>
      <c r="Z82" s="141"/>
      <c r="AA82" s="139"/>
      <c r="AB82" s="141"/>
      <c r="AC82" s="139"/>
      <c r="AD82" s="141"/>
      <c r="AE82" s="139">
        <v>8.1818181818181818E-2</v>
      </c>
      <c r="AF82" s="141"/>
      <c r="AG82" s="139">
        <v>0</v>
      </c>
      <c r="AH82" s="141"/>
      <c r="AI82" s="139">
        <v>0</v>
      </c>
      <c r="AJ82" s="141"/>
      <c r="AK82" s="139"/>
      <c r="AL82" s="141"/>
      <c r="AM82" s="139">
        <v>8.1818181818181818E-2</v>
      </c>
      <c r="AN82" s="141"/>
      <c r="AO82" s="139">
        <v>1.2</v>
      </c>
      <c r="AP82" s="142"/>
    </row>
    <row r="83" spans="1:42" x14ac:dyDescent="0.25">
      <c r="A83" s="90" t="s">
        <v>479</v>
      </c>
      <c r="B83" s="117">
        <v>79</v>
      </c>
      <c r="C83" s="149">
        <v>0.64126984126984132</v>
      </c>
      <c r="D83" s="141"/>
      <c r="E83" s="139">
        <v>22.866666666666667</v>
      </c>
      <c r="F83" s="141"/>
      <c r="G83" s="139">
        <v>26.866666666666667</v>
      </c>
      <c r="H83" s="141"/>
      <c r="I83" s="139">
        <v>0.44166666666666671</v>
      </c>
      <c r="J83" s="141"/>
      <c r="K83" s="139">
        <v>7.6619047619047622</v>
      </c>
      <c r="L83" s="141"/>
      <c r="M83" s="139">
        <v>0.66666666666666663</v>
      </c>
      <c r="N83" s="141"/>
      <c r="O83" s="139">
        <v>3.4166666666666665</v>
      </c>
      <c r="P83" s="141"/>
      <c r="Q83" s="139">
        <v>4.083333333333333</v>
      </c>
      <c r="R83" s="141"/>
      <c r="S83" s="139"/>
      <c r="T83" s="141"/>
      <c r="U83" s="139"/>
      <c r="V83" s="141"/>
      <c r="W83" s="139"/>
      <c r="X83" s="141"/>
      <c r="Y83" s="139">
        <v>0.17857142857142858</v>
      </c>
      <c r="Z83" s="141"/>
      <c r="AA83" s="139"/>
      <c r="AB83" s="141"/>
      <c r="AC83" s="139"/>
      <c r="AD83" s="141"/>
      <c r="AE83" s="139">
        <v>2.5833333333333335</v>
      </c>
      <c r="AF83" s="141"/>
      <c r="AG83" s="139">
        <v>0</v>
      </c>
      <c r="AH83" s="141"/>
      <c r="AI83" s="139">
        <v>0.41666666666666669</v>
      </c>
      <c r="AJ83" s="141"/>
      <c r="AK83" s="139"/>
      <c r="AL83" s="141"/>
      <c r="AM83" s="139">
        <v>3</v>
      </c>
      <c r="AN83" s="141"/>
      <c r="AO83" s="139">
        <v>0.4</v>
      </c>
      <c r="AP83" s="142"/>
    </row>
    <row r="84" spans="1:42" x14ac:dyDescent="0.25">
      <c r="A84" s="90" t="s">
        <v>479</v>
      </c>
      <c r="B84" s="117">
        <v>80</v>
      </c>
      <c r="C84" s="149">
        <v>0.57738095238095233</v>
      </c>
      <c r="D84" s="141"/>
      <c r="E84" s="139">
        <v>24.5</v>
      </c>
      <c r="F84" s="141"/>
      <c r="G84" s="139">
        <v>23.5</v>
      </c>
      <c r="H84" s="141"/>
      <c r="I84" s="139">
        <v>0.45</v>
      </c>
      <c r="J84" s="141"/>
      <c r="K84" s="139">
        <v>1.0065361445783134</v>
      </c>
      <c r="L84" s="141"/>
      <c r="M84" s="139">
        <v>0.38313253012048193</v>
      </c>
      <c r="N84" s="141"/>
      <c r="O84" s="139">
        <v>0.49939759036144582</v>
      </c>
      <c r="P84" s="141"/>
      <c r="Q84" s="139">
        <v>0.8825301204819278</v>
      </c>
      <c r="R84" s="141"/>
      <c r="S84" s="139"/>
      <c r="T84" s="141"/>
      <c r="U84" s="139"/>
      <c r="V84" s="141"/>
      <c r="W84" s="139"/>
      <c r="X84" s="141"/>
      <c r="Y84" s="139">
        <v>0.12400602409638554</v>
      </c>
      <c r="Z84" s="141"/>
      <c r="AA84" s="139"/>
      <c r="AB84" s="141"/>
      <c r="AC84" s="139"/>
      <c r="AD84" s="141"/>
      <c r="AE84" s="139">
        <v>0</v>
      </c>
      <c r="AF84" s="141"/>
      <c r="AG84" s="139">
        <v>0</v>
      </c>
      <c r="AH84" s="141"/>
      <c r="AI84" s="139">
        <v>0</v>
      </c>
      <c r="AJ84" s="141"/>
      <c r="AK84" s="139"/>
      <c r="AL84" s="141"/>
      <c r="AM84" s="139">
        <v>0</v>
      </c>
      <c r="AN84" s="141"/>
      <c r="AO84" s="139">
        <v>0</v>
      </c>
      <c r="AP84" s="142"/>
    </row>
    <row r="85" spans="1:42" x14ac:dyDescent="0.25">
      <c r="A85" s="90" t="s">
        <v>479</v>
      </c>
      <c r="B85" s="117">
        <v>81</v>
      </c>
      <c r="C85" s="149">
        <v>0.5357142857142857</v>
      </c>
      <c r="D85" s="141"/>
      <c r="E85" s="139">
        <v>13.999999999999998</v>
      </c>
      <c r="F85" s="141"/>
      <c r="G85" s="139">
        <v>22.000000000000004</v>
      </c>
      <c r="H85" s="141"/>
      <c r="I85" s="139">
        <v>0.31666666666666665</v>
      </c>
      <c r="J85" s="141"/>
      <c r="K85" s="139">
        <v>1.4384666666666668</v>
      </c>
      <c r="L85" s="141"/>
      <c r="M85" s="139">
        <v>3.9600000000000003E-2</v>
      </c>
      <c r="N85" s="141"/>
      <c r="O85" s="139">
        <v>0.47960000000000003</v>
      </c>
      <c r="P85" s="141"/>
      <c r="Q85" s="139">
        <v>0.51919999999999999</v>
      </c>
      <c r="R85" s="141"/>
      <c r="S85" s="139"/>
      <c r="T85" s="141"/>
      <c r="U85" s="139"/>
      <c r="V85" s="141"/>
      <c r="W85" s="139"/>
      <c r="X85" s="141"/>
      <c r="Y85" s="139">
        <v>0.34886666666666671</v>
      </c>
      <c r="Z85" s="141"/>
      <c r="AA85" s="139"/>
      <c r="AB85" s="141"/>
      <c r="AC85" s="139"/>
      <c r="AD85" s="141"/>
      <c r="AE85" s="139">
        <v>3.9600000000000003E-2</v>
      </c>
      <c r="AF85" s="141"/>
      <c r="AG85" s="139">
        <v>0</v>
      </c>
      <c r="AH85" s="141"/>
      <c r="AI85" s="139">
        <v>0</v>
      </c>
      <c r="AJ85" s="141"/>
      <c r="AK85" s="139"/>
      <c r="AL85" s="141"/>
      <c r="AM85" s="139">
        <v>3.9600000000000003E-2</v>
      </c>
      <c r="AN85" s="141"/>
      <c r="AO85" s="139">
        <v>0.53080000000000005</v>
      </c>
      <c r="AP85" s="142"/>
    </row>
    <row r="86" spans="1:42" x14ac:dyDescent="0.25">
      <c r="A86" s="90" t="s">
        <v>479</v>
      </c>
      <c r="B86" s="117">
        <v>82</v>
      </c>
      <c r="C86" s="149">
        <v>0.35119047619047616</v>
      </c>
      <c r="D86" s="141"/>
      <c r="E86" s="139">
        <v>7.5</v>
      </c>
      <c r="F86" s="141"/>
      <c r="G86" s="139">
        <v>16.5</v>
      </c>
      <c r="H86" s="141"/>
      <c r="I86" s="139">
        <v>0.125</v>
      </c>
      <c r="J86" s="141"/>
      <c r="K86" s="139">
        <v>1.583333333333333</v>
      </c>
      <c r="L86" s="141"/>
      <c r="M86" s="139">
        <v>0</v>
      </c>
      <c r="N86" s="141"/>
      <c r="O86" s="139">
        <v>0.66666666666666663</v>
      </c>
      <c r="P86" s="141"/>
      <c r="Q86" s="139">
        <v>0.66666666666666663</v>
      </c>
      <c r="R86" s="141"/>
      <c r="S86" s="139"/>
      <c r="T86" s="141"/>
      <c r="U86" s="139"/>
      <c r="V86" s="141"/>
      <c r="W86" s="139"/>
      <c r="X86" s="141"/>
      <c r="Y86" s="139">
        <v>0.5</v>
      </c>
      <c r="Z86" s="141"/>
      <c r="AA86" s="139"/>
      <c r="AB86" s="141"/>
      <c r="AC86" s="139"/>
      <c r="AD86" s="141"/>
      <c r="AE86" s="139">
        <v>0.33333333333333331</v>
      </c>
      <c r="AF86" s="141"/>
      <c r="AG86" s="139">
        <v>8.3333333333333329E-2</v>
      </c>
      <c r="AH86" s="141"/>
      <c r="AI86" s="139"/>
      <c r="AJ86" s="141"/>
      <c r="AK86" s="139"/>
      <c r="AL86" s="141"/>
      <c r="AM86" s="139">
        <v>0.41666666666666663</v>
      </c>
      <c r="AN86" s="141"/>
      <c r="AO86" s="139"/>
      <c r="AP86" s="142"/>
    </row>
    <row r="87" spans="1:42" x14ac:dyDescent="0.25">
      <c r="A87" s="90" t="s">
        <v>479</v>
      </c>
      <c r="B87" s="117">
        <v>84</v>
      </c>
      <c r="C87" s="149">
        <v>0.39682539682539686</v>
      </c>
      <c r="D87" s="141"/>
      <c r="E87" s="139">
        <v>8</v>
      </c>
      <c r="F87" s="141"/>
      <c r="G87" s="139">
        <v>18.333333333333332</v>
      </c>
      <c r="H87" s="141"/>
      <c r="I87" s="139">
        <v>0.15</v>
      </c>
      <c r="J87" s="141"/>
      <c r="K87" s="139">
        <v>9.9888888888888889</v>
      </c>
      <c r="L87" s="141"/>
      <c r="M87" s="139">
        <v>0.33333333333333331</v>
      </c>
      <c r="N87" s="141"/>
      <c r="O87" s="139">
        <v>5</v>
      </c>
      <c r="P87" s="141"/>
      <c r="Q87" s="139">
        <v>5.333333333333333</v>
      </c>
      <c r="R87" s="141"/>
      <c r="S87" s="139"/>
      <c r="T87" s="141"/>
      <c r="U87" s="139"/>
      <c r="V87" s="141"/>
      <c r="W87" s="139"/>
      <c r="X87" s="141"/>
      <c r="Y87" s="139">
        <v>2.5555555555555554</v>
      </c>
      <c r="Z87" s="141"/>
      <c r="AA87" s="139"/>
      <c r="AB87" s="141"/>
      <c r="AC87" s="139"/>
      <c r="AD87" s="141"/>
      <c r="AE87" s="139">
        <v>1.3333333333333333</v>
      </c>
      <c r="AF87" s="141"/>
      <c r="AG87" s="139">
        <v>0.76666666666666672</v>
      </c>
      <c r="AH87" s="141"/>
      <c r="AI87" s="139">
        <v>0</v>
      </c>
      <c r="AJ87" s="141"/>
      <c r="AK87" s="139"/>
      <c r="AL87" s="141"/>
      <c r="AM87" s="139">
        <v>2.1</v>
      </c>
      <c r="AN87" s="141"/>
      <c r="AO87" s="139">
        <v>0</v>
      </c>
      <c r="AP87" s="142"/>
    </row>
    <row r="88" spans="1:42" x14ac:dyDescent="0.25">
      <c r="A88" s="90" t="s">
        <v>479</v>
      </c>
      <c r="B88" s="117">
        <v>85</v>
      </c>
      <c r="C88" s="149">
        <v>0.39880952380952384</v>
      </c>
      <c r="D88" s="141"/>
      <c r="E88" s="139">
        <v>6.5</v>
      </c>
      <c r="F88" s="141"/>
      <c r="G88" s="139">
        <v>14.5</v>
      </c>
      <c r="H88" s="141"/>
      <c r="I88" s="139">
        <v>0.15</v>
      </c>
      <c r="J88" s="141"/>
      <c r="K88" s="139">
        <v>8.4249999999999989</v>
      </c>
      <c r="L88" s="141"/>
      <c r="M88" s="139">
        <v>0</v>
      </c>
      <c r="N88" s="141"/>
      <c r="O88" s="139">
        <v>2.1999999999999997</v>
      </c>
      <c r="P88" s="141"/>
      <c r="Q88" s="139">
        <v>2.1999999999999997</v>
      </c>
      <c r="R88" s="141"/>
      <c r="S88" s="139"/>
      <c r="T88" s="141"/>
      <c r="U88" s="139"/>
      <c r="V88" s="141"/>
      <c r="W88" s="139"/>
      <c r="X88" s="141"/>
      <c r="Y88" s="139">
        <v>4.75</v>
      </c>
      <c r="Z88" s="141"/>
      <c r="AA88" s="139"/>
      <c r="AB88" s="141"/>
      <c r="AC88" s="139"/>
      <c r="AD88" s="141"/>
      <c r="AE88" s="139">
        <v>1.4000000000000001</v>
      </c>
      <c r="AF88" s="141"/>
      <c r="AG88" s="139">
        <v>7.5000000000000011E-2</v>
      </c>
      <c r="AH88" s="141"/>
      <c r="AI88" s="139">
        <v>0</v>
      </c>
      <c r="AJ88" s="141"/>
      <c r="AK88" s="139"/>
      <c r="AL88" s="141"/>
      <c r="AM88" s="139">
        <v>1.4750000000000001</v>
      </c>
      <c r="AN88" s="141"/>
      <c r="AO88" s="139">
        <v>0</v>
      </c>
      <c r="AP88" s="142"/>
    </row>
    <row r="89" spans="1:42" x14ac:dyDescent="0.25">
      <c r="A89" s="90" t="s">
        <v>479</v>
      </c>
      <c r="B89" s="117">
        <v>86</v>
      </c>
      <c r="C89" s="149">
        <v>0.4067460317460318</v>
      </c>
      <c r="D89" s="141"/>
      <c r="E89" s="139">
        <v>7.166666666666667</v>
      </c>
      <c r="F89" s="141"/>
      <c r="G89" s="139">
        <v>19.666666666666668</v>
      </c>
      <c r="H89" s="141"/>
      <c r="I89" s="139">
        <v>0.16250000000000001</v>
      </c>
      <c r="J89" s="141"/>
      <c r="K89" s="139">
        <v>7.5606060606060606</v>
      </c>
      <c r="L89" s="141"/>
      <c r="M89" s="139">
        <v>0</v>
      </c>
      <c r="N89" s="141"/>
      <c r="O89" s="139">
        <v>3</v>
      </c>
      <c r="P89" s="141"/>
      <c r="Q89" s="139">
        <v>3</v>
      </c>
      <c r="R89" s="141"/>
      <c r="S89" s="139"/>
      <c r="T89" s="141"/>
      <c r="U89" s="139"/>
      <c r="V89" s="141"/>
      <c r="W89" s="139"/>
      <c r="X89" s="141"/>
      <c r="Y89" s="139">
        <v>2.3787878787878789</v>
      </c>
      <c r="Z89" s="141"/>
      <c r="AA89" s="139"/>
      <c r="AB89" s="141"/>
      <c r="AC89" s="139"/>
      <c r="AD89" s="141"/>
      <c r="AE89" s="139">
        <v>1.6212121212121211</v>
      </c>
      <c r="AF89" s="141"/>
      <c r="AG89" s="139">
        <v>0.18181818181818182</v>
      </c>
      <c r="AH89" s="141"/>
      <c r="AI89" s="139">
        <v>0</v>
      </c>
      <c r="AJ89" s="141"/>
      <c r="AK89" s="139"/>
      <c r="AL89" s="141"/>
      <c r="AM89" s="139">
        <v>1.803030303030303</v>
      </c>
      <c r="AN89" s="141"/>
      <c r="AO89" s="139">
        <v>0.37878787878787878</v>
      </c>
      <c r="AP89" s="142"/>
    </row>
    <row r="90" spans="1:42" x14ac:dyDescent="0.25">
      <c r="A90" s="90" t="s">
        <v>479</v>
      </c>
      <c r="B90" s="117">
        <v>87</v>
      </c>
      <c r="C90" s="149">
        <v>0.39285714285714285</v>
      </c>
      <c r="D90" s="141"/>
      <c r="E90" s="139">
        <v>13</v>
      </c>
      <c r="F90" s="141"/>
      <c r="G90" s="139">
        <v>13</v>
      </c>
      <c r="H90" s="141"/>
      <c r="I90" s="139">
        <v>0.3</v>
      </c>
      <c r="J90" s="141"/>
      <c r="K90" s="139">
        <v>11.555223880597016</v>
      </c>
      <c r="L90" s="141"/>
      <c r="M90" s="139">
        <v>0</v>
      </c>
      <c r="N90" s="141"/>
      <c r="O90" s="139">
        <v>4.1820895522388062</v>
      </c>
      <c r="P90" s="141"/>
      <c r="Q90" s="139">
        <v>4.1820895522388062</v>
      </c>
      <c r="R90" s="141"/>
      <c r="S90" s="139"/>
      <c r="T90" s="141"/>
      <c r="U90" s="139"/>
      <c r="V90" s="141"/>
      <c r="W90" s="139"/>
      <c r="X90" s="141"/>
      <c r="Y90" s="139">
        <v>2.3731343283582089</v>
      </c>
      <c r="Z90" s="141"/>
      <c r="AA90" s="139"/>
      <c r="AB90" s="141"/>
      <c r="AC90" s="139"/>
      <c r="AD90" s="141"/>
      <c r="AE90" s="139">
        <v>2.6268656716417911</v>
      </c>
      <c r="AF90" s="141"/>
      <c r="AG90" s="139">
        <v>0.37313432835820898</v>
      </c>
      <c r="AH90" s="141"/>
      <c r="AI90" s="139">
        <v>0</v>
      </c>
      <c r="AJ90" s="141"/>
      <c r="AK90" s="139"/>
      <c r="AL90" s="141"/>
      <c r="AM90" s="139">
        <v>3</v>
      </c>
      <c r="AN90" s="141"/>
      <c r="AO90" s="139">
        <v>2</v>
      </c>
      <c r="AP90" s="142"/>
    </row>
    <row r="91" spans="1:42" x14ac:dyDescent="0.25">
      <c r="A91" s="90" t="s">
        <v>479</v>
      </c>
      <c r="B91" s="117">
        <v>88</v>
      </c>
      <c r="C91" s="149">
        <v>0.38690476190476192</v>
      </c>
      <c r="D91" s="141"/>
      <c r="E91" s="139">
        <v>7.5</v>
      </c>
      <c r="F91" s="141"/>
      <c r="G91" s="139">
        <v>18</v>
      </c>
      <c r="H91" s="141"/>
      <c r="I91" s="139">
        <v>0.13750000000000001</v>
      </c>
      <c r="J91" s="141"/>
      <c r="K91" s="139">
        <v>5.3520000000000003</v>
      </c>
      <c r="L91" s="141"/>
      <c r="M91" s="139">
        <v>0</v>
      </c>
      <c r="N91" s="141"/>
      <c r="O91" s="139">
        <v>2.1440000000000001</v>
      </c>
      <c r="P91" s="141"/>
      <c r="Q91" s="139">
        <v>2.1440000000000001</v>
      </c>
      <c r="R91" s="141"/>
      <c r="S91" s="139"/>
      <c r="T91" s="141"/>
      <c r="U91" s="139"/>
      <c r="V91" s="141"/>
      <c r="W91" s="139"/>
      <c r="X91" s="141"/>
      <c r="Y91" s="139">
        <v>1.34</v>
      </c>
      <c r="Z91" s="141"/>
      <c r="AA91" s="139"/>
      <c r="AB91" s="141"/>
      <c r="AC91" s="139"/>
      <c r="AD91" s="141"/>
      <c r="AE91" s="139">
        <v>1.34</v>
      </c>
      <c r="AF91" s="141"/>
      <c r="AG91" s="139">
        <v>0</v>
      </c>
      <c r="AH91" s="141"/>
      <c r="AI91" s="139">
        <v>0</v>
      </c>
      <c r="AJ91" s="141"/>
      <c r="AK91" s="139"/>
      <c r="AL91" s="141"/>
      <c r="AM91" s="139">
        <v>1.34</v>
      </c>
      <c r="AN91" s="141"/>
      <c r="AO91" s="139">
        <v>0.52800000000000002</v>
      </c>
      <c r="AP91" s="142"/>
    </row>
    <row r="92" spans="1:42" x14ac:dyDescent="0.25">
      <c r="A92" s="90" t="s">
        <v>479</v>
      </c>
      <c r="B92" s="117">
        <v>89</v>
      </c>
      <c r="C92" s="149">
        <v>0.36904761904761907</v>
      </c>
      <c r="D92" s="141"/>
      <c r="E92" s="139">
        <v>9</v>
      </c>
      <c r="F92" s="141"/>
      <c r="G92" s="139">
        <v>14</v>
      </c>
      <c r="H92" s="141"/>
      <c r="I92" s="139">
        <v>0.15</v>
      </c>
      <c r="J92" s="141"/>
      <c r="K92" s="139">
        <v>8.2111111111111121</v>
      </c>
      <c r="L92" s="141"/>
      <c r="M92" s="139">
        <v>0.1111111111111111</v>
      </c>
      <c r="N92" s="141"/>
      <c r="O92" s="139">
        <v>2.3666666666666667</v>
      </c>
      <c r="P92" s="141"/>
      <c r="Q92" s="139">
        <v>2.4777777777777779</v>
      </c>
      <c r="R92" s="141"/>
      <c r="S92" s="139"/>
      <c r="T92" s="141"/>
      <c r="U92" s="139"/>
      <c r="V92" s="141"/>
      <c r="W92" s="139"/>
      <c r="X92" s="141"/>
      <c r="Y92" s="139">
        <v>4.3888888888888893</v>
      </c>
      <c r="Z92" s="141"/>
      <c r="AA92" s="139"/>
      <c r="AB92" s="141"/>
      <c r="AC92" s="139"/>
      <c r="AD92" s="141"/>
      <c r="AE92" s="139">
        <v>0.84444444444444444</v>
      </c>
      <c r="AF92" s="141"/>
      <c r="AG92" s="139">
        <v>0.5</v>
      </c>
      <c r="AH92" s="141"/>
      <c r="AI92" s="139">
        <v>0</v>
      </c>
      <c r="AJ92" s="141"/>
      <c r="AK92" s="139"/>
      <c r="AL92" s="141"/>
      <c r="AM92" s="139">
        <v>1.3444444444444446</v>
      </c>
      <c r="AN92" s="141"/>
      <c r="AO92" s="139">
        <v>0</v>
      </c>
      <c r="AP92" s="142"/>
    </row>
    <row r="93" spans="1:42" x14ac:dyDescent="0.25">
      <c r="A93" s="90" t="s">
        <v>479</v>
      </c>
      <c r="B93" s="117">
        <v>90</v>
      </c>
      <c r="C93" s="149">
        <v>0.43253968253968256</v>
      </c>
      <c r="D93" s="141"/>
      <c r="E93" s="139">
        <v>9.3333333333333339</v>
      </c>
      <c r="F93" s="141"/>
      <c r="G93" s="139">
        <v>17.333333333333332</v>
      </c>
      <c r="H93" s="141"/>
      <c r="I93" s="139">
        <v>0.17499999999999999</v>
      </c>
      <c r="J93" s="141"/>
      <c r="K93" s="139">
        <v>5.760416666666667</v>
      </c>
      <c r="L93" s="141"/>
      <c r="M93" s="139">
        <v>0</v>
      </c>
      <c r="N93" s="141"/>
      <c r="O93" s="139">
        <v>1.21</v>
      </c>
      <c r="P93" s="141"/>
      <c r="Q93" s="139">
        <v>1.21</v>
      </c>
      <c r="R93" s="141"/>
      <c r="S93" s="139"/>
      <c r="T93" s="141"/>
      <c r="U93" s="139"/>
      <c r="V93" s="141"/>
      <c r="W93" s="139"/>
      <c r="X93" s="141"/>
      <c r="Y93" s="139">
        <v>2.4666666666666668</v>
      </c>
      <c r="Z93" s="141"/>
      <c r="AA93" s="139"/>
      <c r="AB93" s="141"/>
      <c r="AC93" s="139"/>
      <c r="AD93" s="141"/>
      <c r="AE93" s="139">
        <v>1.95</v>
      </c>
      <c r="AF93" s="141"/>
      <c r="AG93" s="139">
        <v>3.3750000000000002E-2</v>
      </c>
      <c r="AH93" s="141"/>
      <c r="AI93" s="139">
        <v>0</v>
      </c>
      <c r="AJ93" s="141"/>
      <c r="AK93" s="139"/>
      <c r="AL93" s="141"/>
      <c r="AM93" s="139">
        <v>1.9837499999999999</v>
      </c>
      <c r="AN93" s="141"/>
      <c r="AO93" s="139">
        <v>0.1</v>
      </c>
      <c r="AP93" s="142"/>
    </row>
    <row r="94" spans="1:42" x14ac:dyDescent="0.25">
      <c r="A94" s="90" t="s">
        <v>479</v>
      </c>
      <c r="B94" s="117">
        <v>91</v>
      </c>
      <c r="C94" s="149">
        <v>0.51190476190476186</v>
      </c>
      <c r="D94" s="141"/>
      <c r="E94" s="139">
        <v>6</v>
      </c>
      <c r="F94" s="141"/>
      <c r="G94" s="139">
        <v>25</v>
      </c>
      <c r="H94" s="141"/>
      <c r="I94" s="139">
        <v>7.4999999999999997E-2</v>
      </c>
      <c r="J94" s="141"/>
      <c r="K94" s="139">
        <v>0</v>
      </c>
      <c r="L94" s="141"/>
      <c r="M94" s="139">
        <v>0</v>
      </c>
      <c r="N94" s="141"/>
      <c r="O94" s="139">
        <v>0</v>
      </c>
      <c r="P94" s="141"/>
      <c r="Q94" s="139">
        <v>0</v>
      </c>
      <c r="R94" s="141"/>
      <c r="S94" s="139"/>
      <c r="T94" s="141"/>
      <c r="U94" s="139"/>
      <c r="V94" s="141"/>
      <c r="W94" s="139"/>
      <c r="X94" s="141"/>
      <c r="Y94" s="139">
        <v>0</v>
      </c>
      <c r="Z94" s="141"/>
      <c r="AA94" s="139"/>
      <c r="AB94" s="141"/>
      <c r="AC94" s="139"/>
      <c r="AD94" s="141"/>
      <c r="AE94" s="139">
        <v>0</v>
      </c>
      <c r="AF94" s="141"/>
      <c r="AG94" s="139">
        <v>0</v>
      </c>
      <c r="AH94" s="141"/>
      <c r="AI94" s="139">
        <v>0</v>
      </c>
      <c r="AJ94" s="141"/>
      <c r="AK94" s="139"/>
      <c r="AL94" s="141"/>
      <c r="AM94" s="139">
        <v>0</v>
      </c>
      <c r="AN94" s="141"/>
      <c r="AO94" s="139">
        <v>0</v>
      </c>
      <c r="AP94" s="142"/>
    </row>
    <row r="95" spans="1:42" x14ac:dyDescent="0.25">
      <c r="A95" s="90" t="s">
        <v>479</v>
      </c>
      <c r="B95" s="117">
        <v>92</v>
      </c>
      <c r="C95" s="149">
        <v>0.42857142857142855</v>
      </c>
      <c r="D95" s="141"/>
      <c r="E95" s="139">
        <v>8</v>
      </c>
      <c r="F95" s="141"/>
      <c r="G95" s="139">
        <v>19</v>
      </c>
      <c r="H95" s="141"/>
      <c r="I95" s="139">
        <v>0.125</v>
      </c>
      <c r="J95" s="141"/>
      <c r="K95" s="139">
        <v>7.7</v>
      </c>
      <c r="L95" s="141"/>
      <c r="M95" s="139">
        <v>0</v>
      </c>
      <c r="N95" s="141"/>
      <c r="O95" s="139">
        <v>2.2999999999999998</v>
      </c>
      <c r="P95" s="141"/>
      <c r="Q95" s="139">
        <v>2.2999999999999998</v>
      </c>
      <c r="R95" s="141"/>
      <c r="S95" s="139"/>
      <c r="T95" s="141"/>
      <c r="U95" s="139"/>
      <c r="V95" s="141"/>
      <c r="W95" s="139"/>
      <c r="X95" s="141"/>
      <c r="Y95" s="139">
        <v>4.25</v>
      </c>
      <c r="Z95" s="141"/>
      <c r="AA95" s="139"/>
      <c r="AB95" s="141"/>
      <c r="AC95" s="139"/>
      <c r="AD95" s="141"/>
      <c r="AE95" s="139">
        <v>1</v>
      </c>
      <c r="AF95" s="141"/>
      <c r="AG95" s="139">
        <v>0.15</v>
      </c>
      <c r="AH95" s="141"/>
      <c r="AI95" s="139">
        <v>0</v>
      </c>
      <c r="AJ95" s="141"/>
      <c r="AK95" s="139"/>
      <c r="AL95" s="141"/>
      <c r="AM95" s="139">
        <v>1.1499999999999999</v>
      </c>
      <c r="AN95" s="141"/>
      <c r="AO95" s="139">
        <v>0</v>
      </c>
      <c r="AP95" s="142"/>
    </row>
    <row r="96" spans="1:42" x14ac:dyDescent="0.25">
      <c r="A96" s="119" t="s">
        <v>487</v>
      </c>
      <c r="B96" s="114">
        <v>1</v>
      </c>
      <c r="C96" s="150"/>
      <c r="D96" s="138">
        <v>0.5986111111111112</v>
      </c>
      <c r="E96" s="137"/>
      <c r="F96" s="138">
        <v>23.888888888888886</v>
      </c>
      <c r="G96" s="137"/>
      <c r="H96" s="138">
        <v>18.666666666666664</v>
      </c>
      <c r="I96" s="137"/>
      <c r="J96" s="138">
        <v>0.2857142857142857</v>
      </c>
      <c r="K96" s="137"/>
      <c r="L96" s="138">
        <v>4.0033165829145725</v>
      </c>
      <c r="M96" s="137"/>
      <c r="N96" s="138"/>
      <c r="O96" s="137"/>
      <c r="P96" s="138"/>
      <c r="Q96" s="137"/>
      <c r="R96" s="138">
        <v>0</v>
      </c>
      <c r="S96" s="137"/>
      <c r="T96" s="138">
        <v>2</v>
      </c>
      <c r="U96" s="137"/>
      <c r="V96" s="138">
        <v>2</v>
      </c>
      <c r="W96" s="137"/>
      <c r="X96" s="138">
        <v>0</v>
      </c>
      <c r="Y96" s="137"/>
      <c r="Z96" s="138">
        <v>4</v>
      </c>
      <c r="AA96" s="137"/>
      <c r="AB96" s="138">
        <v>3.3165829145728643E-3</v>
      </c>
      <c r="AC96" s="137"/>
      <c r="AD96" s="138">
        <v>0</v>
      </c>
      <c r="AE96" s="137"/>
      <c r="AF96" s="138">
        <v>3.3165829145728643E-3</v>
      </c>
      <c r="AG96" s="137"/>
      <c r="AH96" s="138">
        <v>0</v>
      </c>
      <c r="AI96" s="137"/>
      <c r="AJ96" s="138">
        <v>0</v>
      </c>
      <c r="AK96" s="137"/>
      <c r="AL96" s="138"/>
      <c r="AM96" s="137"/>
      <c r="AN96" s="138">
        <v>3.3165829145728643E-3</v>
      </c>
      <c r="AO96" s="137"/>
      <c r="AP96" s="140">
        <v>0</v>
      </c>
    </row>
    <row r="97" spans="1:42" x14ac:dyDescent="0.25">
      <c r="A97" s="90" t="s">
        <v>487</v>
      </c>
      <c r="B97" s="117">
        <v>2</v>
      </c>
      <c r="C97" s="149">
        <v>0.63749999999999996</v>
      </c>
      <c r="D97" s="141"/>
      <c r="E97" s="139">
        <v>31</v>
      </c>
      <c r="F97" s="141"/>
      <c r="G97" s="139">
        <v>18</v>
      </c>
      <c r="H97" s="141"/>
      <c r="I97" s="139">
        <v>0.33333333333333331</v>
      </c>
      <c r="J97" s="141"/>
      <c r="K97" s="139">
        <v>37</v>
      </c>
      <c r="L97" s="141"/>
      <c r="M97" s="139"/>
      <c r="N97" s="141"/>
      <c r="O97" s="139"/>
      <c r="P97" s="141"/>
      <c r="Q97" s="139">
        <v>0</v>
      </c>
      <c r="R97" s="141"/>
      <c r="S97" s="139">
        <v>3</v>
      </c>
      <c r="T97" s="141"/>
      <c r="U97" s="139">
        <v>3</v>
      </c>
      <c r="V97" s="141"/>
      <c r="W97" s="139">
        <v>6</v>
      </c>
      <c r="X97" s="141"/>
      <c r="Y97" s="139">
        <v>12</v>
      </c>
      <c r="Z97" s="141"/>
      <c r="AA97" s="139">
        <v>15</v>
      </c>
      <c r="AB97" s="141"/>
      <c r="AC97" s="139">
        <v>10</v>
      </c>
      <c r="AD97" s="141"/>
      <c r="AE97" s="139">
        <v>25</v>
      </c>
      <c r="AF97" s="141"/>
      <c r="AG97" s="139">
        <v>0</v>
      </c>
      <c r="AH97" s="141"/>
      <c r="AI97" s="139">
        <v>0</v>
      </c>
      <c r="AJ97" s="141"/>
      <c r="AK97" s="139"/>
      <c r="AL97" s="141"/>
      <c r="AM97" s="139">
        <v>25</v>
      </c>
      <c r="AN97" s="141"/>
      <c r="AO97" s="139">
        <v>0</v>
      </c>
      <c r="AP97" s="142"/>
    </row>
    <row r="98" spans="1:42" x14ac:dyDescent="0.25">
      <c r="A98" s="90" t="s">
        <v>487</v>
      </c>
      <c r="B98" s="117">
        <v>3</v>
      </c>
      <c r="C98" s="149">
        <v>0.53749999999999998</v>
      </c>
      <c r="D98" s="141"/>
      <c r="E98" s="139">
        <v>23</v>
      </c>
      <c r="F98" s="141"/>
      <c r="G98" s="139">
        <v>16</v>
      </c>
      <c r="H98" s="141"/>
      <c r="I98" s="139">
        <v>0.38095238095238093</v>
      </c>
      <c r="J98" s="141"/>
      <c r="K98" s="139">
        <v>31</v>
      </c>
      <c r="L98" s="141"/>
      <c r="M98" s="139"/>
      <c r="N98" s="141"/>
      <c r="O98" s="139"/>
      <c r="P98" s="141"/>
      <c r="Q98" s="139">
        <v>0</v>
      </c>
      <c r="R98" s="141"/>
      <c r="S98" s="139">
        <v>2</v>
      </c>
      <c r="T98" s="141"/>
      <c r="U98" s="139">
        <v>4</v>
      </c>
      <c r="V98" s="141"/>
      <c r="W98" s="139">
        <v>5</v>
      </c>
      <c r="X98" s="141"/>
      <c r="Y98" s="139">
        <v>11</v>
      </c>
      <c r="Z98" s="141"/>
      <c r="AA98" s="139">
        <v>10</v>
      </c>
      <c r="AB98" s="141"/>
      <c r="AC98" s="139">
        <v>10</v>
      </c>
      <c r="AD98" s="141"/>
      <c r="AE98" s="139">
        <v>20</v>
      </c>
      <c r="AF98" s="141"/>
      <c r="AG98" s="139">
        <v>0</v>
      </c>
      <c r="AH98" s="141"/>
      <c r="AI98" s="139">
        <v>0</v>
      </c>
      <c r="AJ98" s="141"/>
      <c r="AK98" s="139"/>
      <c r="AL98" s="141"/>
      <c r="AM98" s="139">
        <v>20</v>
      </c>
      <c r="AN98" s="141"/>
      <c r="AO98" s="139">
        <v>0</v>
      </c>
      <c r="AP98" s="142"/>
    </row>
    <row r="99" spans="1:42" x14ac:dyDescent="0.25">
      <c r="A99" s="90" t="s">
        <v>487</v>
      </c>
      <c r="B99" s="117">
        <v>4</v>
      </c>
      <c r="C99" s="149"/>
      <c r="D99" s="141">
        <v>0.625</v>
      </c>
      <c r="E99" s="139"/>
      <c r="F99" s="141">
        <v>22</v>
      </c>
      <c r="G99" s="139"/>
      <c r="H99" s="141">
        <v>20</v>
      </c>
      <c r="I99" s="139"/>
      <c r="J99" s="141">
        <v>0.23809523809523808</v>
      </c>
      <c r="K99" s="139"/>
      <c r="L99" s="141">
        <v>11</v>
      </c>
      <c r="M99" s="139"/>
      <c r="N99" s="141"/>
      <c r="O99" s="139"/>
      <c r="P99" s="141"/>
      <c r="Q99" s="139"/>
      <c r="R99" s="141">
        <v>0</v>
      </c>
      <c r="S99" s="139"/>
      <c r="T99" s="141">
        <v>3</v>
      </c>
      <c r="U99" s="139"/>
      <c r="V99" s="141">
        <v>3</v>
      </c>
      <c r="W99" s="139"/>
      <c r="X99" s="141">
        <v>0</v>
      </c>
      <c r="Y99" s="139"/>
      <c r="Z99" s="141">
        <v>6</v>
      </c>
      <c r="AA99" s="139"/>
      <c r="AB99" s="141">
        <v>4</v>
      </c>
      <c r="AC99" s="139"/>
      <c r="AD99" s="141">
        <v>0</v>
      </c>
      <c r="AE99" s="139"/>
      <c r="AF99" s="141">
        <v>4</v>
      </c>
      <c r="AG99" s="139"/>
      <c r="AH99" s="141">
        <v>1</v>
      </c>
      <c r="AI99" s="139"/>
      <c r="AJ99" s="141">
        <v>0</v>
      </c>
      <c r="AK99" s="139"/>
      <c r="AL99" s="141"/>
      <c r="AM99" s="139"/>
      <c r="AN99" s="141">
        <v>5</v>
      </c>
      <c r="AO99" s="139"/>
      <c r="AP99" s="142">
        <v>0</v>
      </c>
    </row>
    <row r="100" spans="1:42" x14ac:dyDescent="0.25">
      <c r="A100" s="90" t="s">
        <v>487</v>
      </c>
      <c r="B100" s="117">
        <v>5</v>
      </c>
      <c r="C100" s="149"/>
      <c r="D100" s="141">
        <v>0.60833333333333339</v>
      </c>
      <c r="E100" s="139"/>
      <c r="F100" s="141">
        <v>32.666666666666664</v>
      </c>
      <c r="G100" s="139"/>
      <c r="H100" s="141">
        <v>21</v>
      </c>
      <c r="I100" s="139"/>
      <c r="J100" s="141">
        <v>0.5714285714285714</v>
      </c>
      <c r="K100" s="139"/>
      <c r="L100" s="141">
        <v>7</v>
      </c>
      <c r="M100" s="139"/>
      <c r="N100" s="141"/>
      <c r="O100" s="139"/>
      <c r="P100" s="141"/>
      <c r="Q100" s="139"/>
      <c r="R100" s="141">
        <v>0</v>
      </c>
      <c r="S100" s="139"/>
      <c r="T100" s="141">
        <v>1</v>
      </c>
      <c r="U100" s="139"/>
      <c r="V100" s="141">
        <v>1</v>
      </c>
      <c r="W100" s="139"/>
      <c r="X100" s="141">
        <v>2</v>
      </c>
      <c r="Y100" s="139"/>
      <c r="Z100" s="141">
        <v>4</v>
      </c>
      <c r="AA100" s="139"/>
      <c r="AB100" s="141">
        <v>3</v>
      </c>
      <c r="AC100" s="139"/>
      <c r="AD100" s="141">
        <v>0</v>
      </c>
      <c r="AE100" s="139"/>
      <c r="AF100" s="141">
        <v>3</v>
      </c>
      <c r="AG100" s="139"/>
      <c r="AH100" s="141">
        <v>0</v>
      </c>
      <c r="AI100" s="139"/>
      <c r="AJ100" s="141">
        <v>0</v>
      </c>
      <c r="AK100" s="139"/>
      <c r="AL100" s="141"/>
      <c r="AM100" s="139"/>
      <c r="AN100" s="141">
        <v>3</v>
      </c>
      <c r="AO100" s="139"/>
      <c r="AP100" s="142">
        <v>0</v>
      </c>
    </row>
    <row r="101" spans="1:42" x14ac:dyDescent="0.25">
      <c r="A101" s="90" t="s">
        <v>487</v>
      </c>
      <c r="B101" s="117">
        <v>6</v>
      </c>
      <c r="C101" s="149">
        <v>0.57499999999999996</v>
      </c>
      <c r="D101" s="141"/>
      <c r="E101" s="139">
        <v>33</v>
      </c>
      <c r="F101" s="141"/>
      <c r="G101" s="139">
        <v>10</v>
      </c>
      <c r="H101" s="141"/>
      <c r="I101" s="139">
        <v>0.38095238095238093</v>
      </c>
      <c r="J101" s="141"/>
      <c r="K101" s="139">
        <v>16</v>
      </c>
      <c r="L101" s="141"/>
      <c r="M101" s="139"/>
      <c r="N101" s="141"/>
      <c r="O101" s="139"/>
      <c r="P101" s="141"/>
      <c r="Q101" s="139">
        <v>0</v>
      </c>
      <c r="R101" s="141"/>
      <c r="S101" s="139">
        <v>1</v>
      </c>
      <c r="T101" s="141"/>
      <c r="U101" s="139">
        <v>0</v>
      </c>
      <c r="V101" s="141"/>
      <c r="W101" s="139">
        <v>7</v>
      </c>
      <c r="X101" s="141"/>
      <c r="Y101" s="139">
        <v>8</v>
      </c>
      <c r="Z101" s="141"/>
      <c r="AA101" s="139">
        <v>4</v>
      </c>
      <c r="AB101" s="141"/>
      <c r="AC101" s="139">
        <v>4</v>
      </c>
      <c r="AD101" s="141"/>
      <c r="AE101" s="139">
        <v>8</v>
      </c>
      <c r="AF101" s="141"/>
      <c r="AG101" s="139">
        <v>0</v>
      </c>
      <c r="AH101" s="141"/>
      <c r="AI101" s="139">
        <v>0</v>
      </c>
      <c r="AJ101" s="141"/>
      <c r="AK101" s="139"/>
      <c r="AL101" s="141"/>
      <c r="AM101" s="139">
        <v>8</v>
      </c>
      <c r="AN101" s="141"/>
      <c r="AO101" s="139">
        <v>0</v>
      </c>
      <c r="AP101" s="142"/>
    </row>
    <row r="102" spans="1:42" x14ac:dyDescent="0.25">
      <c r="A102" s="90" t="s">
        <v>487</v>
      </c>
      <c r="B102" s="117">
        <v>7</v>
      </c>
      <c r="C102" s="149"/>
      <c r="D102" s="141">
        <v>0.48125000000000001</v>
      </c>
      <c r="E102" s="139"/>
      <c r="F102" s="141">
        <v>25.5</v>
      </c>
      <c r="G102" s="139"/>
      <c r="H102" s="141">
        <v>18</v>
      </c>
      <c r="I102" s="139"/>
      <c r="J102" s="141">
        <v>0.33333333333333331</v>
      </c>
      <c r="K102" s="139"/>
      <c r="L102" s="141">
        <v>4.8</v>
      </c>
      <c r="M102" s="139"/>
      <c r="N102" s="141"/>
      <c r="O102" s="139"/>
      <c r="P102" s="141"/>
      <c r="Q102" s="139"/>
      <c r="R102" s="141">
        <v>0</v>
      </c>
      <c r="S102" s="139"/>
      <c r="T102" s="141">
        <v>0</v>
      </c>
      <c r="U102" s="139"/>
      <c r="V102" s="141">
        <v>3</v>
      </c>
      <c r="W102" s="139"/>
      <c r="X102" s="141">
        <v>0</v>
      </c>
      <c r="Y102" s="139"/>
      <c r="Z102" s="141">
        <v>3</v>
      </c>
      <c r="AA102" s="139"/>
      <c r="AB102" s="141">
        <v>1.8</v>
      </c>
      <c r="AC102" s="139"/>
      <c r="AD102" s="141">
        <v>0</v>
      </c>
      <c r="AE102" s="139"/>
      <c r="AF102" s="141">
        <v>1.8</v>
      </c>
      <c r="AG102" s="139"/>
      <c r="AH102" s="141">
        <v>0</v>
      </c>
      <c r="AI102" s="139"/>
      <c r="AJ102" s="141">
        <v>0</v>
      </c>
      <c r="AK102" s="139"/>
      <c r="AL102" s="141"/>
      <c r="AM102" s="139"/>
      <c r="AN102" s="141">
        <v>1.8</v>
      </c>
      <c r="AO102" s="139"/>
      <c r="AP102" s="142">
        <v>0</v>
      </c>
    </row>
    <row r="103" spans="1:42" x14ac:dyDescent="0.25">
      <c r="A103" s="90" t="s">
        <v>487</v>
      </c>
      <c r="B103" s="117">
        <v>8</v>
      </c>
      <c r="C103" s="149"/>
      <c r="D103" s="141">
        <v>0.67083333333333328</v>
      </c>
      <c r="E103" s="139"/>
      <c r="F103" s="141">
        <v>27.666666666666668</v>
      </c>
      <c r="G103" s="139"/>
      <c r="H103" s="141">
        <v>20</v>
      </c>
      <c r="I103" s="139"/>
      <c r="J103" s="141">
        <v>0.38095238095238093</v>
      </c>
      <c r="K103" s="139"/>
      <c r="L103" s="141">
        <v>7</v>
      </c>
      <c r="M103" s="139"/>
      <c r="N103" s="141"/>
      <c r="O103" s="139"/>
      <c r="P103" s="141"/>
      <c r="Q103" s="139"/>
      <c r="R103" s="141">
        <v>0</v>
      </c>
      <c r="S103" s="139"/>
      <c r="T103" s="141">
        <v>0</v>
      </c>
      <c r="U103" s="139"/>
      <c r="V103" s="141">
        <v>4</v>
      </c>
      <c r="W103" s="139"/>
      <c r="X103" s="141">
        <v>0</v>
      </c>
      <c r="Y103" s="139"/>
      <c r="Z103" s="141">
        <v>4</v>
      </c>
      <c r="AA103" s="139"/>
      <c r="AB103" s="141">
        <v>3</v>
      </c>
      <c r="AC103" s="139"/>
      <c r="AD103" s="141">
        <v>0</v>
      </c>
      <c r="AE103" s="139"/>
      <c r="AF103" s="141">
        <v>3</v>
      </c>
      <c r="AG103" s="139"/>
      <c r="AH103" s="141">
        <v>0</v>
      </c>
      <c r="AI103" s="139"/>
      <c r="AJ103" s="141">
        <v>0</v>
      </c>
      <c r="AK103" s="139"/>
      <c r="AL103" s="141"/>
      <c r="AM103" s="139"/>
      <c r="AN103" s="141">
        <v>3</v>
      </c>
      <c r="AO103" s="139"/>
      <c r="AP103" s="142">
        <v>0</v>
      </c>
    </row>
    <row r="104" spans="1:42" x14ac:dyDescent="0.25">
      <c r="A104" s="90" t="s">
        <v>487</v>
      </c>
      <c r="B104" s="117">
        <v>9</v>
      </c>
      <c r="C104" s="149">
        <v>0.73124999999999996</v>
      </c>
      <c r="D104" s="141"/>
      <c r="E104" s="139">
        <v>35.5</v>
      </c>
      <c r="F104" s="141"/>
      <c r="G104" s="139">
        <v>16</v>
      </c>
      <c r="H104" s="141"/>
      <c r="I104" s="139">
        <v>0.38095238095238093</v>
      </c>
      <c r="J104" s="141"/>
      <c r="K104" s="139">
        <v>6.05</v>
      </c>
      <c r="L104" s="141"/>
      <c r="M104" s="139"/>
      <c r="N104" s="141"/>
      <c r="O104" s="139"/>
      <c r="P104" s="141"/>
      <c r="Q104" s="139">
        <v>0</v>
      </c>
      <c r="R104" s="141"/>
      <c r="S104" s="139">
        <v>0</v>
      </c>
      <c r="T104" s="141"/>
      <c r="U104" s="139">
        <v>3</v>
      </c>
      <c r="V104" s="141"/>
      <c r="W104" s="139">
        <v>0</v>
      </c>
      <c r="X104" s="141"/>
      <c r="Y104" s="139">
        <v>3</v>
      </c>
      <c r="Z104" s="141"/>
      <c r="AA104" s="139">
        <v>2.5</v>
      </c>
      <c r="AB104" s="141"/>
      <c r="AC104" s="139">
        <v>0.5</v>
      </c>
      <c r="AD104" s="141"/>
      <c r="AE104" s="139">
        <v>3</v>
      </c>
      <c r="AF104" s="141"/>
      <c r="AG104" s="139">
        <v>0</v>
      </c>
      <c r="AH104" s="141"/>
      <c r="AI104" s="139">
        <v>0.05</v>
      </c>
      <c r="AJ104" s="141"/>
      <c r="AK104" s="139"/>
      <c r="AL104" s="141"/>
      <c r="AM104" s="139">
        <v>3.05</v>
      </c>
      <c r="AN104" s="141"/>
      <c r="AO104" s="139">
        <v>0</v>
      </c>
      <c r="AP104" s="142"/>
    </row>
    <row r="105" spans="1:42" x14ac:dyDescent="0.25">
      <c r="A105" s="90" t="s">
        <v>487</v>
      </c>
      <c r="B105" s="117">
        <v>10</v>
      </c>
      <c r="C105" s="149">
        <v>0.64375000000000004</v>
      </c>
      <c r="D105" s="141"/>
      <c r="E105" s="139">
        <v>29.5</v>
      </c>
      <c r="F105" s="141"/>
      <c r="G105" s="139">
        <v>16</v>
      </c>
      <c r="H105" s="141"/>
      <c r="I105" s="139">
        <v>0.23809523809523808</v>
      </c>
      <c r="J105" s="141"/>
      <c r="K105" s="139">
        <v>10</v>
      </c>
      <c r="L105" s="141"/>
      <c r="M105" s="139"/>
      <c r="N105" s="141"/>
      <c r="O105" s="139"/>
      <c r="P105" s="141"/>
      <c r="Q105" s="139">
        <v>0</v>
      </c>
      <c r="R105" s="141"/>
      <c r="S105" s="139">
        <v>1.5</v>
      </c>
      <c r="T105" s="141"/>
      <c r="U105" s="139">
        <v>1.5</v>
      </c>
      <c r="V105" s="141"/>
      <c r="W105" s="139">
        <v>0</v>
      </c>
      <c r="X105" s="141"/>
      <c r="Y105" s="139">
        <v>3</v>
      </c>
      <c r="Z105" s="141"/>
      <c r="AA105" s="139">
        <v>7</v>
      </c>
      <c r="AB105" s="141"/>
      <c r="AC105" s="139">
        <v>0</v>
      </c>
      <c r="AD105" s="141"/>
      <c r="AE105" s="139">
        <v>7</v>
      </c>
      <c r="AF105" s="141"/>
      <c r="AG105" s="139">
        <v>0</v>
      </c>
      <c r="AH105" s="141"/>
      <c r="AI105" s="139">
        <v>0</v>
      </c>
      <c r="AJ105" s="141"/>
      <c r="AK105" s="139"/>
      <c r="AL105" s="141"/>
      <c r="AM105" s="139">
        <v>7</v>
      </c>
      <c r="AN105" s="141"/>
      <c r="AO105" s="139">
        <v>0</v>
      </c>
      <c r="AP105" s="142"/>
    </row>
    <row r="106" spans="1:42" x14ac:dyDescent="0.25">
      <c r="A106" s="90" t="s">
        <v>487</v>
      </c>
      <c r="B106" s="117">
        <v>11</v>
      </c>
      <c r="C106" s="149">
        <v>0.6875</v>
      </c>
      <c r="D106" s="141"/>
      <c r="E106" s="139">
        <v>32</v>
      </c>
      <c r="F106" s="141"/>
      <c r="G106" s="139">
        <v>17</v>
      </c>
      <c r="H106" s="141"/>
      <c r="I106" s="139">
        <v>0.23809523809523808</v>
      </c>
      <c r="J106" s="141"/>
      <c r="K106" s="139">
        <v>3</v>
      </c>
      <c r="L106" s="141"/>
      <c r="M106" s="139"/>
      <c r="N106" s="141"/>
      <c r="O106" s="139"/>
      <c r="P106" s="141"/>
      <c r="Q106" s="139">
        <v>0</v>
      </c>
      <c r="R106" s="141"/>
      <c r="S106" s="139">
        <v>0</v>
      </c>
      <c r="T106" s="141"/>
      <c r="U106" s="139">
        <v>1</v>
      </c>
      <c r="V106" s="141"/>
      <c r="W106" s="139">
        <v>0</v>
      </c>
      <c r="X106" s="141"/>
      <c r="Y106" s="139">
        <v>1</v>
      </c>
      <c r="Z106" s="141"/>
      <c r="AA106" s="139">
        <v>1</v>
      </c>
      <c r="AB106" s="141"/>
      <c r="AC106" s="139">
        <v>1</v>
      </c>
      <c r="AD106" s="141"/>
      <c r="AE106" s="139">
        <v>2</v>
      </c>
      <c r="AF106" s="141"/>
      <c r="AG106" s="139">
        <v>0</v>
      </c>
      <c r="AH106" s="141"/>
      <c r="AI106" s="139">
        <v>0</v>
      </c>
      <c r="AJ106" s="141"/>
      <c r="AK106" s="139"/>
      <c r="AL106" s="141"/>
      <c r="AM106" s="139">
        <v>2</v>
      </c>
      <c r="AN106" s="141"/>
      <c r="AO106" s="139">
        <v>0</v>
      </c>
      <c r="AP106" s="142"/>
    </row>
    <row r="107" spans="1:42" x14ac:dyDescent="0.25">
      <c r="A107" s="90" t="s">
        <v>487</v>
      </c>
      <c r="B107" s="117">
        <v>12</v>
      </c>
      <c r="C107" s="149"/>
      <c r="D107" s="141">
        <v>0.625</v>
      </c>
      <c r="E107" s="139"/>
      <c r="F107" s="141">
        <v>32</v>
      </c>
      <c r="G107" s="139"/>
      <c r="H107" s="141">
        <v>15</v>
      </c>
      <c r="I107" s="139"/>
      <c r="J107" s="141">
        <v>0.38095238095238093</v>
      </c>
      <c r="K107" s="139"/>
      <c r="L107" s="141">
        <v>8.1999999999999993</v>
      </c>
      <c r="M107" s="139"/>
      <c r="N107" s="141"/>
      <c r="O107" s="139"/>
      <c r="P107" s="141"/>
      <c r="Q107" s="139"/>
      <c r="R107" s="141">
        <v>0</v>
      </c>
      <c r="S107" s="139"/>
      <c r="T107" s="141">
        <v>4</v>
      </c>
      <c r="U107" s="139"/>
      <c r="V107" s="141">
        <v>4</v>
      </c>
      <c r="W107" s="139"/>
      <c r="X107" s="141">
        <v>0</v>
      </c>
      <c r="Y107" s="139"/>
      <c r="Z107" s="141">
        <v>8</v>
      </c>
      <c r="AA107" s="139"/>
      <c r="AB107" s="141">
        <v>0.2</v>
      </c>
      <c r="AC107" s="139"/>
      <c r="AD107" s="141">
        <v>0</v>
      </c>
      <c r="AE107" s="139"/>
      <c r="AF107" s="141">
        <v>0.2</v>
      </c>
      <c r="AG107" s="139"/>
      <c r="AH107" s="141">
        <v>0</v>
      </c>
      <c r="AI107" s="139"/>
      <c r="AJ107" s="141">
        <v>0</v>
      </c>
      <c r="AK107" s="139"/>
      <c r="AL107" s="141"/>
      <c r="AM107" s="139"/>
      <c r="AN107" s="141">
        <v>0.2</v>
      </c>
      <c r="AO107" s="139"/>
      <c r="AP107" s="142">
        <v>0</v>
      </c>
    </row>
    <row r="108" spans="1:42" x14ac:dyDescent="0.25">
      <c r="A108" s="90" t="s">
        <v>487</v>
      </c>
      <c r="B108" s="117">
        <v>13</v>
      </c>
      <c r="C108" s="149">
        <v>0.40937499999999999</v>
      </c>
      <c r="D108" s="141"/>
      <c r="E108" s="139">
        <v>15.75</v>
      </c>
      <c r="F108" s="141"/>
      <c r="G108" s="139">
        <v>11</v>
      </c>
      <c r="H108" s="141"/>
      <c r="I108" s="139">
        <v>9.5238095238095233E-2</v>
      </c>
      <c r="J108" s="141"/>
      <c r="K108" s="139">
        <v>8.0671819262782414</v>
      </c>
      <c r="L108" s="141"/>
      <c r="M108" s="139"/>
      <c r="N108" s="141"/>
      <c r="O108" s="139"/>
      <c r="P108" s="141"/>
      <c r="Q108" s="139">
        <v>0</v>
      </c>
      <c r="R108" s="141"/>
      <c r="S108" s="139">
        <v>0</v>
      </c>
      <c r="T108" s="141"/>
      <c r="U108" s="139">
        <v>0</v>
      </c>
      <c r="V108" s="141"/>
      <c r="W108" s="139">
        <v>6.0344827586206895</v>
      </c>
      <c r="X108" s="141"/>
      <c r="Y108" s="139">
        <v>6.0344827586206895</v>
      </c>
      <c r="Z108" s="141"/>
      <c r="AA108" s="139">
        <v>0.89655172413793105</v>
      </c>
      <c r="AB108" s="141"/>
      <c r="AC108" s="139">
        <v>1.1189060642092747</v>
      </c>
      <c r="AD108" s="141"/>
      <c r="AE108" s="139">
        <v>2.0154577883472058</v>
      </c>
      <c r="AF108" s="141"/>
      <c r="AG108" s="139">
        <v>0</v>
      </c>
      <c r="AH108" s="141"/>
      <c r="AI108" s="139">
        <v>1.7241379310344827E-2</v>
      </c>
      <c r="AJ108" s="141"/>
      <c r="AK108" s="139"/>
      <c r="AL108" s="141"/>
      <c r="AM108" s="139">
        <v>2.0326991676575505</v>
      </c>
      <c r="AN108" s="141"/>
      <c r="AO108" s="139">
        <v>0</v>
      </c>
      <c r="AP108" s="142"/>
    </row>
    <row r="109" spans="1:42" x14ac:dyDescent="0.25">
      <c r="A109" s="90" t="s">
        <v>487</v>
      </c>
      <c r="B109" s="117">
        <v>14</v>
      </c>
      <c r="C109" s="149">
        <v>0.44687500000000002</v>
      </c>
      <c r="D109" s="141"/>
      <c r="E109" s="139">
        <v>24.75</v>
      </c>
      <c r="F109" s="141"/>
      <c r="G109" s="139">
        <v>9</v>
      </c>
      <c r="H109" s="141"/>
      <c r="I109" s="139">
        <v>9.5238095238095233E-2</v>
      </c>
      <c r="J109" s="141"/>
      <c r="K109" s="139">
        <v>7.7</v>
      </c>
      <c r="L109" s="141"/>
      <c r="M109" s="139"/>
      <c r="N109" s="141"/>
      <c r="O109" s="139"/>
      <c r="P109" s="141"/>
      <c r="Q109" s="139">
        <v>0</v>
      </c>
      <c r="R109" s="141"/>
      <c r="S109" s="139">
        <v>0</v>
      </c>
      <c r="T109" s="141"/>
      <c r="U109" s="139">
        <v>0</v>
      </c>
      <c r="V109" s="141"/>
      <c r="W109" s="139">
        <v>4.55</v>
      </c>
      <c r="X109" s="141"/>
      <c r="Y109" s="139">
        <v>4.55</v>
      </c>
      <c r="Z109" s="141"/>
      <c r="AA109" s="139">
        <v>1.1000000000000001</v>
      </c>
      <c r="AB109" s="141"/>
      <c r="AC109" s="139">
        <v>2.0499999999999998</v>
      </c>
      <c r="AD109" s="141"/>
      <c r="AE109" s="139">
        <v>3.15</v>
      </c>
      <c r="AF109" s="141"/>
      <c r="AG109" s="139">
        <v>0</v>
      </c>
      <c r="AH109" s="141"/>
      <c r="AI109" s="139">
        <v>0</v>
      </c>
      <c r="AJ109" s="141"/>
      <c r="AK109" s="139"/>
      <c r="AL109" s="141"/>
      <c r="AM109" s="139">
        <v>3.15</v>
      </c>
      <c r="AN109" s="141"/>
      <c r="AO109" s="139">
        <v>0</v>
      </c>
      <c r="AP109" s="142"/>
    </row>
    <row r="110" spans="1:42" x14ac:dyDescent="0.25">
      <c r="A110" s="90" t="s">
        <v>487</v>
      </c>
      <c r="B110" s="117">
        <v>15</v>
      </c>
      <c r="C110" s="149">
        <v>0.52083333333333337</v>
      </c>
      <c r="D110" s="141"/>
      <c r="E110" s="139">
        <v>25.666666666666664</v>
      </c>
      <c r="F110" s="141"/>
      <c r="G110" s="139">
        <v>16.666666666666664</v>
      </c>
      <c r="H110" s="141"/>
      <c r="I110" s="139">
        <v>0.33333333333333331</v>
      </c>
      <c r="J110" s="141"/>
      <c r="K110" s="139">
        <v>8.3333333333333339</v>
      </c>
      <c r="L110" s="141"/>
      <c r="M110" s="139"/>
      <c r="N110" s="141"/>
      <c r="O110" s="139"/>
      <c r="P110" s="141"/>
      <c r="Q110" s="139">
        <v>0</v>
      </c>
      <c r="R110" s="141"/>
      <c r="S110" s="139">
        <v>0</v>
      </c>
      <c r="T110" s="141"/>
      <c r="U110" s="139">
        <v>0</v>
      </c>
      <c r="V110" s="141"/>
      <c r="W110" s="139">
        <v>6.666666666666667</v>
      </c>
      <c r="X110" s="141"/>
      <c r="Y110" s="139">
        <v>6.666666666666667</v>
      </c>
      <c r="Z110" s="141"/>
      <c r="AA110" s="139">
        <v>0.33333333333333331</v>
      </c>
      <c r="AB110" s="141"/>
      <c r="AC110" s="139">
        <v>1.3333333333333333</v>
      </c>
      <c r="AD110" s="141"/>
      <c r="AE110" s="139">
        <v>1.6666666666666665</v>
      </c>
      <c r="AF110" s="141"/>
      <c r="AG110" s="139">
        <v>0</v>
      </c>
      <c r="AH110" s="141"/>
      <c r="AI110" s="139">
        <v>0</v>
      </c>
      <c r="AJ110" s="141"/>
      <c r="AK110" s="139"/>
      <c r="AL110" s="141"/>
      <c r="AM110" s="139">
        <v>1.6666666666666665</v>
      </c>
      <c r="AN110" s="141"/>
      <c r="AO110" s="139">
        <v>0</v>
      </c>
      <c r="AP110" s="142"/>
    </row>
    <row r="111" spans="1:42" x14ac:dyDescent="0.25">
      <c r="A111" s="90" t="s">
        <v>487</v>
      </c>
      <c r="B111" s="117">
        <v>17</v>
      </c>
      <c r="C111" s="149">
        <v>0.51666666666666661</v>
      </c>
      <c r="D111" s="141"/>
      <c r="E111" s="139">
        <v>25.333333333333336</v>
      </c>
      <c r="F111" s="141"/>
      <c r="G111" s="139">
        <v>18</v>
      </c>
      <c r="H111" s="141"/>
      <c r="I111" s="139">
        <v>0.52380952380952384</v>
      </c>
      <c r="J111" s="141"/>
      <c r="K111" s="139">
        <v>7.1000000000000005</v>
      </c>
      <c r="L111" s="141"/>
      <c r="M111" s="139"/>
      <c r="N111" s="141"/>
      <c r="O111" s="139"/>
      <c r="P111" s="141"/>
      <c r="Q111" s="139">
        <v>1.5</v>
      </c>
      <c r="R111" s="141"/>
      <c r="S111" s="139">
        <v>0</v>
      </c>
      <c r="T111" s="141"/>
      <c r="U111" s="139">
        <v>0</v>
      </c>
      <c r="V111" s="141"/>
      <c r="W111" s="139">
        <v>3.9</v>
      </c>
      <c r="X111" s="141"/>
      <c r="Y111" s="139">
        <v>3.9</v>
      </c>
      <c r="Z111" s="141"/>
      <c r="AA111" s="139">
        <v>0</v>
      </c>
      <c r="AB111" s="141"/>
      <c r="AC111" s="139">
        <v>1.2</v>
      </c>
      <c r="AD111" s="141"/>
      <c r="AE111" s="139">
        <v>1.2</v>
      </c>
      <c r="AF111" s="141"/>
      <c r="AG111" s="139">
        <v>0</v>
      </c>
      <c r="AH111" s="141"/>
      <c r="AI111" s="139">
        <v>0.5</v>
      </c>
      <c r="AJ111" s="141"/>
      <c r="AK111" s="139"/>
      <c r="AL111" s="141"/>
      <c r="AM111" s="139">
        <v>1.7</v>
      </c>
      <c r="AN111" s="141"/>
      <c r="AO111" s="139">
        <v>0</v>
      </c>
      <c r="AP111" s="142"/>
    </row>
    <row r="112" spans="1:42" x14ac:dyDescent="0.25">
      <c r="A112" s="90" t="s">
        <v>487</v>
      </c>
      <c r="B112" s="117">
        <v>18</v>
      </c>
      <c r="C112" s="149">
        <v>0.68437499999999996</v>
      </c>
      <c r="D112" s="141"/>
      <c r="E112" s="139">
        <v>29.75</v>
      </c>
      <c r="F112" s="141"/>
      <c r="G112" s="139">
        <v>17</v>
      </c>
      <c r="H112" s="141"/>
      <c r="I112" s="139">
        <v>9.5238095238095233E-2</v>
      </c>
      <c r="J112" s="141"/>
      <c r="K112" s="139">
        <v>1.9400000000000002</v>
      </c>
      <c r="L112" s="141"/>
      <c r="M112" s="139"/>
      <c r="N112" s="141"/>
      <c r="O112" s="139"/>
      <c r="P112" s="141"/>
      <c r="Q112" s="139">
        <v>0.3</v>
      </c>
      <c r="R112" s="141"/>
      <c r="S112" s="139">
        <v>0</v>
      </c>
      <c r="T112" s="141"/>
      <c r="U112" s="139">
        <v>0</v>
      </c>
      <c r="V112" s="141"/>
      <c r="W112" s="139">
        <v>0.45</v>
      </c>
      <c r="X112" s="141"/>
      <c r="Y112" s="139">
        <v>0.45</v>
      </c>
      <c r="Z112" s="141"/>
      <c r="AA112" s="139">
        <v>0.8</v>
      </c>
      <c r="AB112" s="141"/>
      <c r="AC112" s="139">
        <v>0.09</v>
      </c>
      <c r="AD112" s="141"/>
      <c r="AE112" s="139">
        <v>0.89</v>
      </c>
      <c r="AF112" s="141"/>
      <c r="AG112" s="139">
        <v>0</v>
      </c>
      <c r="AH112" s="141"/>
      <c r="AI112" s="139">
        <v>0.3</v>
      </c>
      <c r="AJ112" s="141"/>
      <c r="AK112" s="139"/>
      <c r="AL112" s="141"/>
      <c r="AM112" s="139">
        <v>1.19</v>
      </c>
      <c r="AN112" s="141"/>
      <c r="AO112" s="139">
        <v>0</v>
      </c>
      <c r="AP112" s="142"/>
    </row>
    <row r="113" spans="1:42" x14ac:dyDescent="0.25">
      <c r="A113" s="90" t="s">
        <v>487</v>
      </c>
      <c r="B113" s="117">
        <v>19</v>
      </c>
      <c r="C113" s="149">
        <v>0.52500000000000002</v>
      </c>
      <c r="D113" s="141"/>
      <c r="E113" s="139">
        <v>26</v>
      </c>
      <c r="F113" s="141"/>
      <c r="G113" s="139">
        <v>16</v>
      </c>
      <c r="H113" s="141"/>
      <c r="I113" s="139">
        <v>0.33333333333333331</v>
      </c>
      <c r="J113" s="141"/>
      <c r="K113" s="139">
        <v>14.040000000000001</v>
      </c>
      <c r="L113" s="141"/>
      <c r="M113" s="139"/>
      <c r="N113" s="141"/>
      <c r="O113" s="139"/>
      <c r="P113" s="141"/>
      <c r="Q113" s="139">
        <v>0</v>
      </c>
      <c r="R113" s="141"/>
      <c r="S113" s="139">
        <v>0</v>
      </c>
      <c r="T113" s="141"/>
      <c r="U113" s="139">
        <v>0</v>
      </c>
      <c r="V113" s="141"/>
      <c r="W113" s="139">
        <v>11.76</v>
      </c>
      <c r="X113" s="141"/>
      <c r="Y113" s="139">
        <v>11.76</v>
      </c>
      <c r="Z113" s="141"/>
      <c r="AA113" s="139">
        <v>0.64</v>
      </c>
      <c r="AB113" s="141"/>
      <c r="AC113" s="139">
        <v>1.64</v>
      </c>
      <c r="AD113" s="141"/>
      <c r="AE113" s="139">
        <v>2.2799999999999998</v>
      </c>
      <c r="AF113" s="141"/>
      <c r="AG113" s="139">
        <v>0</v>
      </c>
      <c r="AH113" s="141"/>
      <c r="AI113" s="139">
        <v>0</v>
      </c>
      <c r="AJ113" s="141"/>
      <c r="AK113" s="139"/>
      <c r="AL113" s="141"/>
      <c r="AM113" s="139">
        <v>2.2799999999999998</v>
      </c>
      <c r="AN113" s="141"/>
      <c r="AO113" s="139">
        <v>0</v>
      </c>
      <c r="AP113" s="142"/>
    </row>
    <row r="114" spans="1:42" x14ac:dyDescent="0.25">
      <c r="A114" s="90" t="s">
        <v>487</v>
      </c>
      <c r="B114" s="117">
        <v>20</v>
      </c>
      <c r="C114" s="149">
        <v>0.52708333333333335</v>
      </c>
      <c r="D114" s="141"/>
      <c r="E114" s="139">
        <v>28.166666666666668</v>
      </c>
      <c r="F114" s="141"/>
      <c r="G114" s="139">
        <v>12</v>
      </c>
      <c r="H114" s="141"/>
      <c r="I114" s="139">
        <v>0.26190476190476192</v>
      </c>
      <c r="J114" s="141"/>
      <c r="K114" s="139">
        <v>9.5813148788927336</v>
      </c>
      <c r="L114" s="141"/>
      <c r="M114" s="139"/>
      <c r="N114" s="141"/>
      <c r="O114" s="139"/>
      <c r="P114" s="141"/>
      <c r="Q114" s="139">
        <v>0.17647058823529413</v>
      </c>
      <c r="R114" s="141"/>
      <c r="S114" s="139">
        <v>0</v>
      </c>
      <c r="T114" s="141"/>
      <c r="U114" s="139">
        <v>0</v>
      </c>
      <c r="V114" s="141"/>
      <c r="W114" s="139">
        <v>4.1764705882352944</v>
      </c>
      <c r="X114" s="141"/>
      <c r="Y114" s="139">
        <v>4.1764705882352944</v>
      </c>
      <c r="Z114" s="141"/>
      <c r="AA114" s="139">
        <v>2.6470588235294117</v>
      </c>
      <c r="AB114" s="141"/>
      <c r="AC114" s="139">
        <v>2.4636678200692046</v>
      </c>
      <c r="AD114" s="141"/>
      <c r="AE114" s="139">
        <v>5.1107266435986158</v>
      </c>
      <c r="AF114" s="141"/>
      <c r="AG114" s="139">
        <v>0</v>
      </c>
      <c r="AH114" s="141"/>
      <c r="AI114" s="139">
        <v>0.11764705882352941</v>
      </c>
      <c r="AJ114" s="141"/>
      <c r="AK114" s="139"/>
      <c r="AL114" s="141"/>
      <c r="AM114" s="139">
        <v>5.2283737024221448</v>
      </c>
      <c r="AN114" s="141"/>
      <c r="AO114" s="139">
        <v>0</v>
      </c>
      <c r="AP114" s="142"/>
    </row>
    <row r="115" spans="1:42" x14ac:dyDescent="0.25">
      <c r="A115" s="90" t="s">
        <v>487</v>
      </c>
      <c r="B115" s="117">
        <v>21</v>
      </c>
      <c r="C115" s="149">
        <v>0.63749999999999996</v>
      </c>
      <c r="D115" s="141"/>
      <c r="E115" s="139">
        <v>33</v>
      </c>
      <c r="F115" s="141"/>
      <c r="G115" s="139">
        <v>15</v>
      </c>
      <c r="H115" s="141"/>
      <c r="I115" s="139">
        <v>0.33333333333333331</v>
      </c>
      <c r="J115" s="141"/>
      <c r="K115" s="139">
        <v>9.25</v>
      </c>
      <c r="L115" s="141"/>
      <c r="M115" s="139"/>
      <c r="N115" s="141"/>
      <c r="O115" s="139"/>
      <c r="P115" s="141"/>
      <c r="Q115" s="139">
        <v>0</v>
      </c>
      <c r="R115" s="141"/>
      <c r="S115" s="139">
        <v>0</v>
      </c>
      <c r="T115" s="141"/>
      <c r="U115" s="139">
        <v>0</v>
      </c>
      <c r="V115" s="141"/>
      <c r="W115" s="139">
        <v>8.5</v>
      </c>
      <c r="X115" s="141"/>
      <c r="Y115" s="139">
        <v>8.5</v>
      </c>
      <c r="Z115" s="141"/>
      <c r="AA115" s="139">
        <v>0</v>
      </c>
      <c r="AB115" s="141"/>
      <c r="AC115" s="139">
        <v>0.75</v>
      </c>
      <c r="AD115" s="141"/>
      <c r="AE115" s="139">
        <v>0.75</v>
      </c>
      <c r="AF115" s="141"/>
      <c r="AG115" s="139">
        <v>0</v>
      </c>
      <c r="AH115" s="141"/>
      <c r="AI115" s="139">
        <v>0</v>
      </c>
      <c r="AJ115" s="141"/>
      <c r="AK115" s="139"/>
      <c r="AL115" s="141"/>
      <c r="AM115" s="139">
        <v>0.75</v>
      </c>
      <c r="AN115" s="141"/>
      <c r="AO115" s="139">
        <v>0</v>
      </c>
      <c r="AP115" s="142"/>
    </row>
    <row r="116" spans="1:42" x14ac:dyDescent="0.25">
      <c r="A116" s="90" t="s">
        <v>487</v>
      </c>
      <c r="B116" s="117">
        <v>22</v>
      </c>
      <c r="C116" s="149">
        <v>0.57499999999999996</v>
      </c>
      <c r="D116" s="141"/>
      <c r="E116" s="139">
        <v>33</v>
      </c>
      <c r="F116" s="141"/>
      <c r="G116" s="139">
        <v>12</v>
      </c>
      <c r="H116" s="141"/>
      <c r="I116" s="139">
        <v>0.42857142857142855</v>
      </c>
      <c r="J116" s="141"/>
      <c r="K116" s="139">
        <v>9.5</v>
      </c>
      <c r="L116" s="141"/>
      <c r="M116" s="139"/>
      <c r="N116" s="141"/>
      <c r="O116" s="139"/>
      <c r="P116" s="141"/>
      <c r="Q116" s="139">
        <v>1</v>
      </c>
      <c r="R116" s="141"/>
      <c r="S116" s="139">
        <v>0</v>
      </c>
      <c r="T116" s="141"/>
      <c r="U116" s="139">
        <v>0</v>
      </c>
      <c r="V116" s="141"/>
      <c r="W116" s="139">
        <v>3.5</v>
      </c>
      <c r="X116" s="141"/>
      <c r="Y116" s="139">
        <v>3.5</v>
      </c>
      <c r="Z116" s="141"/>
      <c r="AA116" s="139">
        <v>0</v>
      </c>
      <c r="AB116" s="141"/>
      <c r="AC116" s="139">
        <v>3</v>
      </c>
      <c r="AD116" s="141"/>
      <c r="AE116" s="139">
        <v>3</v>
      </c>
      <c r="AF116" s="141"/>
      <c r="AG116" s="139">
        <v>0</v>
      </c>
      <c r="AH116" s="141"/>
      <c r="AI116" s="139">
        <v>2</v>
      </c>
      <c r="AJ116" s="141"/>
      <c r="AK116" s="139"/>
      <c r="AL116" s="141"/>
      <c r="AM116" s="139">
        <v>5</v>
      </c>
      <c r="AN116" s="141"/>
      <c r="AO116" s="139">
        <v>0</v>
      </c>
      <c r="AP116" s="142"/>
    </row>
    <row r="117" spans="1:42" x14ac:dyDescent="0.25">
      <c r="A117" s="90" t="s">
        <v>487</v>
      </c>
      <c r="B117" s="117">
        <v>23</v>
      </c>
      <c r="C117" s="149">
        <v>0.57499999999999996</v>
      </c>
      <c r="D117" s="141"/>
      <c r="E117" s="139">
        <v>27</v>
      </c>
      <c r="F117" s="141"/>
      <c r="G117" s="139">
        <v>15</v>
      </c>
      <c r="H117" s="141"/>
      <c r="I117" s="139">
        <v>0.2857142857142857</v>
      </c>
      <c r="J117" s="141"/>
      <c r="K117" s="139">
        <v>3.0375000000000001</v>
      </c>
      <c r="L117" s="141"/>
      <c r="M117" s="139"/>
      <c r="N117" s="141"/>
      <c r="O117" s="139"/>
      <c r="P117" s="141"/>
      <c r="Q117" s="139">
        <v>3.7500000000000006E-2</v>
      </c>
      <c r="R117" s="141"/>
      <c r="S117" s="139">
        <v>0</v>
      </c>
      <c r="T117" s="141"/>
      <c r="U117" s="139">
        <v>0</v>
      </c>
      <c r="V117" s="141"/>
      <c r="W117" s="139">
        <v>2</v>
      </c>
      <c r="X117" s="141"/>
      <c r="Y117" s="139">
        <v>2</v>
      </c>
      <c r="Z117" s="141"/>
      <c r="AA117" s="139">
        <v>0</v>
      </c>
      <c r="AB117" s="141"/>
      <c r="AC117" s="139">
        <v>0.66666666666666663</v>
      </c>
      <c r="AD117" s="141"/>
      <c r="AE117" s="139">
        <v>0.66666666666666663</v>
      </c>
      <c r="AF117" s="141"/>
      <c r="AG117" s="139">
        <v>0</v>
      </c>
      <c r="AH117" s="141"/>
      <c r="AI117" s="139">
        <v>0.33333333333333331</v>
      </c>
      <c r="AJ117" s="141"/>
      <c r="AK117" s="139"/>
      <c r="AL117" s="141"/>
      <c r="AM117" s="139">
        <v>1</v>
      </c>
      <c r="AN117" s="141"/>
      <c r="AO117" s="139">
        <v>0</v>
      </c>
      <c r="AP117" s="142"/>
    </row>
    <row r="118" spans="1:42" x14ac:dyDescent="0.25">
      <c r="A118" s="90" t="s">
        <v>487</v>
      </c>
      <c r="B118" s="117">
        <v>24</v>
      </c>
      <c r="C118" s="149">
        <v>0.45416666666666661</v>
      </c>
      <c r="D118" s="141"/>
      <c r="E118" s="139">
        <v>24.333333333333336</v>
      </c>
      <c r="F118" s="141"/>
      <c r="G118" s="139">
        <v>10</v>
      </c>
      <c r="H118" s="141"/>
      <c r="I118" s="139">
        <v>9.5238095238095233E-2</v>
      </c>
      <c r="J118" s="141"/>
      <c r="K118" s="139">
        <v>2.9411764705882355</v>
      </c>
      <c r="L118" s="141"/>
      <c r="M118" s="139"/>
      <c r="N118" s="141"/>
      <c r="O118" s="139"/>
      <c r="P118" s="141"/>
      <c r="Q118" s="139">
        <v>0</v>
      </c>
      <c r="R118" s="141"/>
      <c r="S118" s="139">
        <v>0</v>
      </c>
      <c r="T118" s="141"/>
      <c r="U118" s="139">
        <v>0</v>
      </c>
      <c r="V118" s="141"/>
      <c r="W118" s="139">
        <v>1.7647058823529411</v>
      </c>
      <c r="X118" s="141"/>
      <c r="Y118" s="139">
        <v>1.7647058823529411</v>
      </c>
      <c r="Z118" s="141"/>
      <c r="AA118" s="139">
        <v>0</v>
      </c>
      <c r="AB118" s="141"/>
      <c r="AC118" s="139">
        <v>1.1764705882352942</v>
      </c>
      <c r="AD118" s="141"/>
      <c r="AE118" s="139">
        <v>1.1764705882352942</v>
      </c>
      <c r="AF118" s="141"/>
      <c r="AG118" s="139">
        <v>0</v>
      </c>
      <c r="AH118" s="141"/>
      <c r="AI118" s="139">
        <v>0</v>
      </c>
      <c r="AJ118" s="141"/>
      <c r="AK118" s="139"/>
      <c r="AL118" s="141"/>
      <c r="AM118" s="139">
        <v>1.1764705882352942</v>
      </c>
      <c r="AN118" s="141"/>
      <c r="AO118" s="139">
        <v>0</v>
      </c>
      <c r="AP118" s="142"/>
    </row>
    <row r="119" spans="1:42" x14ac:dyDescent="0.25">
      <c r="A119" s="119" t="s">
        <v>87</v>
      </c>
      <c r="B119" s="114">
        <v>2</v>
      </c>
      <c r="C119" s="150"/>
      <c r="D119" s="138">
        <v>0.61904761904761907</v>
      </c>
      <c r="E119" s="137"/>
      <c r="F119" s="138"/>
      <c r="G119" s="137"/>
      <c r="H119" s="138"/>
      <c r="I119" s="137"/>
      <c r="J119" s="138"/>
      <c r="K119" s="137"/>
      <c r="L119" s="138">
        <v>2</v>
      </c>
      <c r="M119" s="137"/>
      <c r="N119" s="138"/>
      <c r="O119" s="137"/>
      <c r="P119" s="138"/>
      <c r="Q119" s="137"/>
      <c r="R119" s="138">
        <v>0</v>
      </c>
      <c r="S119" s="137"/>
      <c r="T119" s="138">
        <v>2</v>
      </c>
      <c r="U119" s="137"/>
      <c r="V119" s="138">
        <v>0</v>
      </c>
      <c r="W119" s="137"/>
      <c r="X119" s="138">
        <v>0</v>
      </c>
      <c r="Y119" s="137"/>
      <c r="Z119" s="138">
        <v>2</v>
      </c>
      <c r="AA119" s="137"/>
      <c r="AB119" s="138">
        <v>0</v>
      </c>
      <c r="AC119" s="137"/>
      <c r="AD119" s="138">
        <v>0</v>
      </c>
      <c r="AE119" s="137"/>
      <c r="AF119" s="138">
        <v>0</v>
      </c>
      <c r="AG119" s="137"/>
      <c r="AH119" s="138"/>
      <c r="AI119" s="137"/>
      <c r="AJ119" s="138"/>
      <c r="AK119" s="137"/>
      <c r="AL119" s="138">
        <v>0</v>
      </c>
      <c r="AM119" s="137"/>
      <c r="AN119" s="138">
        <v>0</v>
      </c>
      <c r="AO119" s="137"/>
      <c r="AP119" s="140"/>
    </row>
    <row r="120" spans="1:42" x14ac:dyDescent="0.25">
      <c r="A120" s="90" t="s">
        <v>87</v>
      </c>
      <c r="B120" s="117">
        <v>4</v>
      </c>
      <c r="C120" s="149"/>
      <c r="D120" s="141">
        <v>0.90476190476190477</v>
      </c>
      <c r="E120" s="139"/>
      <c r="F120" s="141"/>
      <c r="G120" s="139"/>
      <c r="H120" s="141"/>
      <c r="I120" s="139"/>
      <c r="J120" s="141"/>
      <c r="K120" s="139"/>
      <c r="L120" s="141">
        <v>0.72900000000000009</v>
      </c>
      <c r="M120" s="139"/>
      <c r="N120" s="141"/>
      <c r="O120" s="139"/>
      <c r="P120" s="141"/>
      <c r="Q120" s="139"/>
      <c r="R120" s="141">
        <v>9.0000000000000011E-3</v>
      </c>
      <c r="S120" s="139"/>
      <c r="T120" s="141">
        <v>0.27</v>
      </c>
      <c r="U120" s="139"/>
      <c r="V120" s="141">
        <v>0</v>
      </c>
      <c r="W120" s="139"/>
      <c r="X120" s="141">
        <v>0</v>
      </c>
      <c r="Y120" s="139"/>
      <c r="Z120" s="141">
        <v>0.27</v>
      </c>
      <c r="AA120" s="139"/>
      <c r="AB120" s="141">
        <v>0</v>
      </c>
      <c r="AC120" s="139"/>
      <c r="AD120" s="141">
        <v>0</v>
      </c>
      <c r="AE120" s="139"/>
      <c r="AF120" s="141">
        <v>0</v>
      </c>
      <c r="AG120" s="139"/>
      <c r="AH120" s="141"/>
      <c r="AI120" s="139"/>
      <c r="AJ120" s="141"/>
      <c r="AK120" s="139"/>
      <c r="AL120" s="141">
        <v>0.45</v>
      </c>
      <c r="AM120" s="139"/>
      <c r="AN120" s="141">
        <v>0.45</v>
      </c>
      <c r="AO120" s="139"/>
      <c r="AP120" s="142"/>
    </row>
    <row r="121" spans="1:42" x14ac:dyDescent="0.25">
      <c r="A121" s="90" t="s">
        <v>87</v>
      </c>
      <c r="B121" s="117">
        <v>5</v>
      </c>
      <c r="C121" s="149"/>
      <c r="D121" s="141">
        <v>0.34523809523809523</v>
      </c>
      <c r="E121" s="139"/>
      <c r="F121" s="141"/>
      <c r="G121" s="139"/>
      <c r="H121" s="141"/>
      <c r="I121" s="139"/>
      <c r="J121" s="141"/>
      <c r="K121" s="139"/>
      <c r="L121" s="141">
        <v>0</v>
      </c>
      <c r="M121" s="139"/>
      <c r="N121" s="141"/>
      <c r="O121" s="139"/>
      <c r="P121" s="141"/>
      <c r="Q121" s="139"/>
      <c r="R121" s="141">
        <v>0</v>
      </c>
      <c r="S121" s="139"/>
      <c r="T121" s="141">
        <v>0</v>
      </c>
      <c r="U121" s="139"/>
      <c r="V121" s="141">
        <v>0</v>
      </c>
      <c r="W121" s="139"/>
      <c r="X121" s="141">
        <v>0</v>
      </c>
      <c r="Y121" s="139"/>
      <c r="Z121" s="141">
        <v>0</v>
      </c>
      <c r="AA121" s="139"/>
      <c r="AB121" s="141">
        <v>0</v>
      </c>
      <c r="AC121" s="139"/>
      <c r="AD121" s="141">
        <v>0</v>
      </c>
      <c r="AE121" s="139"/>
      <c r="AF121" s="141">
        <v>0</v>
      </c>
      <c r="AG121" s="139"/>
      <c r="AH121" s="141"/>
      <c r="AI121" s="139"/>
      <c r="AJ121" s="141"/>
      <c r="AK121" s="139"/>
      <c r="AL121" s="141">
        <v>0</v>
      </c>
      <c r="AM121" s="139"/>
      <c r="AN121" s="141">
        <v>0</v>
      </c>
      <c r="AO121" s="139"/>
      <c r="AP121" s="142"/>
    </row>
    <row r="122" spans="1:42" x14ac:dyDescent="0.25">
      <c r="A122" s="90" t="s">
        <v>87</v>
      </c>
      <c r="B122" s="117">
        <v>6</v>
      </c>
      <c r="C122" s="149"/>
      <c r="D122" s="141">
        <v>0.90476190476190477</v>
      </c>
      <c r="E122" s="139"/>
      <c r="F122" s="141"/>
      <c r="G122" s="139"/>
      <c r="H122" s="141"/>
      <c r="I122" s="139"/>
      <c r="J122" s="141"/>
      <c r="K122" s="139"/>
      <c r="L122" s="141">
        <v>0.70000000000000007</v>
      </c>
      <c r="M122" s="139"/>
      <c r="N122" s="141"/>
      <c r="O122" s="139"/>
      <c r="P122" s="141"/>
      <c r="Q122" s="139"/>
      <c r="R122" s="141">
        <v>0</v>
      </c>
      <c r="S122" s="139"/>
      <c r="T122" s="141">
        <v>0</v>
      </c>
      <c r="U122" s="139"/>
      <c r="V122" s="141">
        <v>0</v>
      </c>
      <c r="W122" s="139"/>
      <c r="X122" s="141">
        <v>0</v>
      </c>
      <c r="Y122" s="139"/>
      <c r="Z122" s="141">
        <v>0</v>
      </c>
      <c r="AA122" s="139"/>
      <c r="AB122" s="141">
        <v>0</v>
      </c>
      <c r="AC122" s="139"/>
      <c r="AD122" s="141">
        <v>0</v>
      </c>
      <c r="AE122" s="139"/>
      <c r="AF122" s="141">
        <v>0</v>
      </c>
      <c r="AG122" s="139"/>
      <c r="AH122" s="141"/>
      <c r="AI122" s="139"/>
      <c r="AJ122" s="141"/>
      <c r="AK122" s="139"/>
      <c r="AL122" s="141">
        <v>0.70000000000000007</v>
      </c>
      <c r="AM122" s="139"/>
      <c r="AN122" s="141">
        <v>0.70000000000000007</v>
      </c>
      <c r="AO122" s="139"/>
      <c r="AP122" s="142"/>
    </row>
    <row r="123" spans="1:42" x14ac:dyDescent="0.25">
      <c r="A123" s="90" t="s">
        <v>87</v>
      </c>
      <c r="B123" s="117">
        <v>7</v>
      </c>
      <c r="C123" s="149">
        <v>0.7857142857142857</v>
      </c>
      <c r="D123" s="141"/>
      <c r="E123" s="139"/>
      <c r="F123" s="141"/>
      <c r="G123" s="139"/>
      <c r="H123" s="141"/>
      <c r="I123" s="139"/>
      <c r="J123" s="141"/>
      <c r="K123" s="139">
        <v>1</v>
      </c>
      <c r="L123" s="141"/>
      <c r="M123" s="139"/>
      <c r="N123" s="141"/>
      <c r="O123" s="139"/>
      <c r="P123" s="141"/>
      <c r="Q123" s="139">
        <v>0</v>
      </c>
      <c r="R123" s="141"/>
      <c r="S123" s="139">
        <v>1</v>
      </c>
      <c r="T123" s="141"/>
      <c r="U123" s="139">
        <v>0</v>
      </c>
      <c r="V123" s="141"/>
      <c r="W123" s="139">
        <v>0</v>
      </c>
      <c r="X123" s="141"/>
      <c r="Y123" s="139">
        <v>1</v>
      </c>
      <c r="Z123" s="141"/>
      <c r="AA123" s="139">
        <v>0</v>
      </c>
      <c r="AB123" s="141"/>
      <c r="AC123" s="139">
        <v>0</v>
      </c>
      <c r="AD123" s="141"/>
      <c r="AE123" s="139">
        <v>0</v>
      </c>
      <c r="AF123" s="141"/>
      <c r="AG123" s="139"/>
      <c r="AH123" s="141"/>
      <c r="AI123" s="139"/>
      <c r="AJ123" s="141"/>
      <c r="AK123" s="139">
        <v>0</v>
      </c>
      <c r="AL123" s="141"/>
      <c r="AM123" s="139">
        <v>0</v>
      </c>
      <c r="AN123" s="141"/>
      <c r="AO123" s="139"/>
      <c r="AP123" s="142"/>
    </row>
    <row r="124" spans="1:42" x14ac:dyDescent="0.25">
      <c r="A124" s="90" t="s">
        <v>87</v>
      </c>
      <c r="B124" s="117">
        <v>8</v>
      </c>
      <c r="C124" s="149">
        <v>0.6785714285714286</v>
      </c>
      <c r="D124" s="141"/>
      <c r="E124" s="139"/>
      <c r="F124" s="141"/>
      <c r="G124" s="139"/>
      <c r="H124" s="141"/>
      <c r="I124" s="139"/>
      <c r="J124" s="141"/>
      <c r="K124" s="139">
        <v>0</v>
      </c>
      <c r="L124" s="141"/>
      <c r="M124" s="139"/>
      <c r="N124" s="141"/>
      <c r="O124" s="139"/>
      <c r="P124" s="141"/>
      <c r="Q124" s="139">
        <v>0</v>
      </c>
      <c r="R124" s="141"/>
      <c r="S124" s="139">
        <v>0</v>
      </c>
      <c r="T124" s="141"/>
      <c r="U124" s="139">
        <v>0</v>
      </c>
      <c r="V124" s="141"/>
      <c r="W124" s="139">
        <v>0</v>
      </c>
      <c r="X124" s="141"/>
      <c r="Y124" s="139">
        <v>0</v>
      </c>
      <c r="Z124" s="141"/>
      <c r="AA124" s="139">
        <v>0</v>
      </c>
      <c r="AB124" s="141"/>
      <c r="AC124" s="139">
        <v>0</v>
      </c>
      <c r="AD124" s="141"/>
      <c r="AE124" s="139">
        <v>0</v>
      </c>
      <c r="AF124" s="141"/>
      <c r="AG124" s="139"/>
      <c r="AH124" s="141"/>
      <c r="AI124" s="139"/>
      <c r="AJ124" s="141"/>
      <c r="AK124" s="139">
        <v>0</v>
      </c>
      <c r="AL124" s="141"/>
      <c r="AM124" s="139">
        <v>0</v>
      </c>
      <c r="AN124" s="141"/>
      <c r="AO124" s="139"/>
      <c r="AP124" s="142"/>
    </row>
    <row r="125" spans="1:42" x14ac:dyDescent="0.25">
      <c r="A125" s="90" t="s">
        <v>87</v>
      </c>
      <c r="B125" s="117">
        <v>9</v>
      </c>
      <c r="C125" s="149"/>
      <c r="D125" s="141">
        <v>0.9464285714285714</v>
      </c>
      <c r="E125" s="139"/>
      <c r="F125" s="141"/>
      <c r="G125" s="139"/>
      <c r="H125" s="141"/>
      <c r="I125" s="139"/>
      <c r="J125" s="141"/>
      <c r="K125" s="139"/>
      <c r="L125" s="141">
        <v>1.3333333333333333</v>
      </c>
      <c r="M125" s="139"/>
      <c r="N125" s="141"/>
      <c r="O125" s="139"/>
      <c r="P125" s="141"/>
      <c r="Q125" s="139"/>
      <c r="R125" s="141">
        <v>0</v>
      </c>
      <c r="S125" s="139"/>
      <c r="T125" s="141">
        <v>0</v>
      </c>
      <c r="U125" s="139"/>
      <c r="V125" s="141">
        <v>0</v>
      </c>
      <c r="W125" s="139"/>
      <c r="X125" s="141">
        <v>0</v>
      </c>
      <c r="Y125" s="139"/>
      <c r="Z125" s="141">
        <v>0</v>
      </c>
      <c r="AA125" s="139"/>
      <c r="AB125" s="141">
        <v>1.3333333333333333</v>
      </c>
      <c r="AC125" s="139"/>
      <c r="AD125" s="141">
        <v>0</v>
      </c>
      <c r="AE125" s="139"/>
      <c r="AF125" s="141">
        <v>1.3333333333333333</v>
      </c>
      <c r="AG125" s="139"/>
      <c r="AH125" s="141"/>
      <c r="AI125" s="139"/>
      <c r="AJ125" s="141"/>
      <c r="AK125" s="139"/>
      <c r="AL125" s="141">
        <v>0</v>
      </c>
      <c r="AM125" s="139"/>
      <c r="AN125" s="141">
        <v>1.3333333333333333</v>
      </c>
      <c r="AO125" s="139"/>
      <c r="AP125" s="142"/>
    </row>
    <row r="126" spans="1:42" x14ac:dyDescent="0.25">
      <c r="A126" s="90" t="s">
        <v>87</v>
      </c>
      <c r="B126" s="117">
        <v>10</v>
      </c>
      <c r="C126" s="149"/>
      <c r="D126" s="141">
        <v>0.7142857142857143</v>
      </c>
      <c r="E126" s="139"/>
      <c r="F126" s="141"/>
      <c r="G126" s="139"/>
      <c r="H126" s="141"/>
      <c r="I126" s="139"/>
      <c r="J126" s="141"/>
      <c r="K126" s="139"/>
      <c r="L126" s="141">
        <v>3</v>
      </c>
      <c r="M126" s="139"/>
      <c r="N126" s="141"/>
      <c r="O126" s="139"/>
      <c r="P126" s="141"/>
      <c r="Q126" s="139"/>
      <c r="R126" s="141">
        <v>0</v>
      </c>
      <c r="S126" s="139"/>
      <c r="T126" s="141">
        <v>1</v>
      </c>
      <c r="U126" s="139"/>
      <c r="V126" s="141">
        <v>0</v>
      </c>
      <c r="W126" s="139"/>
      <c r="X126" s="141">
        <v>1</v>
      </c>
      <c r="Y126" s="139"/>
      <c r="Z126" s="141">
        <v>2</v>
      </c>
      <c r="AA126" s="139"/>
      <c r="AB126" s="141">
        <v>1</v>
      </c>
      <c r="AC126" s="139"/>
      <c r="AD126" s="141">
        <v>0</v>
      </c>
      <c r="AE126" s="139"/>
      <c r="AF126" s="141">
        <v>1</v>
      </c>
      <c r="AG126" s="139"/>
      <c r="AH126" s="141"/>
      <c r="AI126" s="139"/>
      <c r="AJ126" s="141"/>
      <c r="AK126" s="139"/>
      <c r="AL126" s="141">
        <v>0</v>
      </c>
      <c r="AM126" s="139"/>
      <c r="AN126" s="141">
        <v>1</v>
      </c>
      <c r="AO126" s="139"/>
      <c r="AP126" s="142"/>
    </row>
    <row r="127" spans="1:42" x14ac:dyDescent="0.25">
      <c r="A127" s="90" t="s">
        <v>87</v>
      </c>
      <c r="B127" s="117">
        <v>11</v>
      </c>
      <c r="C127" s="149">
        <v>0.70238095238095233</v>
      </c>
      <c r="D127" s="141"/>
      <c r="E127" s="139"/>
      <c r="F127" s="141"/>
      <c r="G127" s="139"/>
      <c r="H127" s="141"/>
      <c r="I127" s="139"/>
      <c r="J127" s="141"/>
      <c r="K127" s="139">
        <v>6</v>
      </c>
      <c r="L127" s="141"/>
      <c r="M127" s="139"/>
      <c r="N127" s="141"/>
      <c r="O127" s="139"/>
      <c r="P127" s="141"/>
      <c r="Q127" s="139">
        <v>0</v>
      </c>
      <c r="R127" s="141"/>
      <c r="S127" s="139">
        <v>4</v>
      </c>
      <c r="T127" s="141"/>
      <c r="U127" s="139">
        <v>0</v>
      </c>
      <c r="V127" s="141"/>
      <c r="W127" s="139">
        <v>0</v>
      </c>
      <c r="X127" s="141"/>
      <c r="Y127" s="139">
        <v>4</v>
      </c>
      <c r="Z127" s="141"/>
      <c r="AA127" s="139">
        <v>2</v>
      </c>
      <c r="AB127" s="141"/>
      <c r="AC127" s="139">
        <v>0</v>
      </c>
      <c r="AD127" s="141"/>
      <c r="AE127" s="139">
        <v>2</v>
      </c>
      <c r="AF127" s="141"/>
      <c r="AG127" s="139"/>
      <c r="AH127" s="141"/>
      <c r="AI127" s="139"/>
      <c r="AJ127" s="141"/>
      <c r="AK127" s="139">
        <v>0</v>
      </c>
      <c r="AL127" s="141"/>
      <c r="AM127" s="139">
        <v>2</v>
      </c>
      <c r="AN127" s="141"/>
      <c r="AO127" s="139"/>
      <c r="AP127" s="142"/>
    </row>
    <row r="128" spans="1:42" x14ac:dyDescent="0.25">
      <c r="A128" s="90" t="s">
        <v>87</v>
      </c>
      <c r="B128" s="117">
        <v>12</v>
      </c>
      <c r="C128" s="149">
        <v>0.6785714285714286</v>
      </c>
      <c r="D128" s="141"/>
      <c r="E128" s="139"/>
      <c r="F128" s="141"/>
      <c r="G128" s="139"/>
      <c r="H128" s="141"/>
      <c r="I128" s="139"/>
      <c r="J128" s="141"/>
      <c r="K128" s="139">
        <v>4</v>
      </c>
      <c r="L128" s="141"/>
      <c r="M128" s="139"/>
      <c r="N128" s="141"/>
      <c r="O128" s="139"/>
      <c r="P128" s="141"/>
      <c r="Q128" s="139">
        <v>0</v>
      </c>
      <c r="R128" s="141"/>
      <c r="S128" s="139">
        <v>2</v>
      </c>
      <c r="T128" s="141"/>
      <c r="U128" s="139">
        <v>0</v>
      </c>
      <c r="V128" s="141"/>
      <c r="W128" s="139">
        <v>0</v>
      </c>
      <c r="X128" s="141"/>
      <c r="Y128" s="139">
        <v>2</v>
      </c>
      <c r="Z128" s="141"/>
      <c r="AA128" s="139">
        <v>2</v>
      </c>
      <c r="AB128" s="141"/>
      <c r="AC128" s="139">
        <v>0</v>
      </c>
      <c r="AD128" s="141"/>
      <c r="AE128" s="139">
        <v>2</v>
      </c>
      <c r="AF128" s="141"/>
      <c r="AG128" s="139"/>
      <c r="AH128" s="141"/>
      <c r="AI128" s="139"/>
      <c r="AJ128" s="141"/>
      <c r="AK128" s="139">
        <v>0</v>
      </c>
      <c r="AL128" s="141"/>
      <c r="AM128" s="139">
        <v>2</v>
      </c>
      <c r="AN128" s="141"/>
      <c r="AO128" s="139"/>
      <c r="AP128" s="142"/>
    </row>
    <row r="129" spans="1:42" x14ac:dyDescent="0.25">
      <c r="A129" s="90" t="s">
        <v>87</v>
      </c>
      <c r="B129" s="117">
        <v>13</v>
      </c>
      <c r="C129" s="149">
        <v>0.59523809523809523</v>
      </c>
      <c r="D129" s="141"/>
      <c r="E129" s="139"/>
      <c r="F129" s="141"/>
      <c r="G129" s="139"/>
      <c r="H129" s="141"/>
      <c r="I129" s="139"/>
      <c r="J129" s="141"/>
      <c r="K129" s="139">
        <v>4</v>
      </c>
      <c r="L129" s="141"/>
      <c r="M129" s="139"/>
      <c r="N129" s="141"/>
      <c r="O129" s="139"/>
      <c r="P129" s="141"/>
      <c r="Q129" s="139">
        <v>0</v>
      </c>
      <c r="R129" s="141"/>
      <c r="S129" s="139">
        <v>2</v>
      </c>
      <c r="T129" s="141"/>
      <c r="U129" s="139">
        <v>0</v>
      </c>
      <c r="V129" s="141"/>
      <c r="W129" s="139">
        <v>0</v>
      </c>
      <c r="X129" s="141"/>
      <c r="Y129" s="139">
        <v>2</v>
      </c>
      <c r="Z129" s="141"/>
      <c r="AA129" s="139">
        <v>2</v>
      </c>
      <c r="AB129" s="141"/>
      <c r="AC129" s="139">
        <v>0</v>
      </c>
      <c r="AD129" s="141"/>
      <c r="AE129" s="139">
        <v>2</v>
      </c>
      <c r="AF129" s="141"/>
      <c r="AG129" s="139"/>
      <c r="AH129" s="141"/>
      <c r="AI129" s="139"/>
      <c r="AJ129" s="141"/>
      <c r="AK129" s="139">
        <v>0</v>
      </c>
      <c r="AL129" s="141"/>
      <c r="AM129" s="139">
        <v>2</v>
      </c>
      <c r="AN129" s="141"/>
      <c r="AO129" s="139"/>
      <c r="AP129" s="142"/>
    </row>
    <row r="130" spans="1:42" x14ac:dyDescent="0.25">
      <c r="A130" s="90" t="s">
        <v>87</v>
      </c>
      <c r="B130" s="117">
        <v>14</v>
      </c>
      <c r="C130" s="149">
        <v>0.70238095238095233</v>
      </c>
      <c r="D130" s="141"/>
      <c r="E130" s="139"/>
      <c r="F130" s="141"/>
      <c r="G130" s="139"/>
      <c r="H130" s="141"/>
      <c r="I130" s="139"/>
      <c r="J130" s="141"/>
      <c r="K130" s="139">
        <v>0</v>
      </c>
      <c r="L130" s="141"/>
      <c r="M130" s="139"/>
      <c r="N130" s="141"/>
      <c r="O130" s="139"/>
      <c r="P130" s="141"/>
      <c r="Q130" s="139">
        <v>0</v>
      </c>
      <c r="R130" s="141"/>
      <c r="S130" s="139">
        <v>0</v>
      </c>
      <c r="T130" s="141"/>
      <c r="U130" s="139">
        <v>0</v>
      </c>
      <c r="V130" s="141"/>
      <c r="W130" s="139">
        <v>0</v>
      </c>
      <c r="X130" s="141"/>
      <c r="Y130" s="139">
        <v>0</v>
      </c>
      <c r="Z130" s="141"/>
      <c r="AA130" s="139">
        <v>0</v>
      </c>
      <c r="AB130" s="141"/>
      <c r="AC130" s="139">
        <v>0</v>
      </c>
      <c r="AD130" s="141"/>
      <c r="AE130" s="139">
        <v>0</v>
      </c>
      <c r="AF130" s="141"/>
      <c r="AG130" s="139"/>
      <c r="AH130" s="141"/>
      <c r="AI130" s="139"/>
      <c r="AJ130" s="141"/>
      <c r="AK130" s="139">
        <v>0</v>
      </c>
      <c r="AL130" s="141"/>
      <c r="AM130" s="139">
        <v>0</v>
      </c>
      <c r="AN130" s="141"/>
      <c r="AO130" s="139"/>
      <c r="AP130" s="142"/>
    </row>
    <row r="131" spans="1:42" x14ac:dyDescent="0.25">
      <c r="A131" s="90" t="s">
        <v>87</v>
      </c>
      <c r="B131" s="117">
        <v>15</v>
      </c>
      <c r="C131" s="149">
        <v>0.94047619047619047</v>
      </c>
      <c r="D131" s="141"/>
      <c r="E131" s="139"/>
      <c r="F131" s="141"/>
      <c r="G131" s="139"/>
      <c r="H131" s="141"/>
      <c r="I131" s="139"/>
      <c r="J131" s="141"/>
      <c r="K131" s="139">
        <v>6</v>
      </c>
      <c r="L131" s="141"/>
      <c r="M131" s="139"/>
      <c r="N131" s="141"/>
      <c r="O131" s="139"/>
      <c r="P131" s="141"/>
      <c r="Q131" s="139">
        <v>0</v>
      </c>
      <c r="R131" s="141"/>
      <c r="S131" s="139">
        <v>0</v>
      </c>
      <c r="T131" s="141"/>
      <c r="U131" s="139">
        <v>2</v>
      </c>
      <c r="V131" s="141"/>
      <c r="W131" s="139">
        <v>2</v>
      </c>
      <c r="X131" s="141"/>
      <c r="Y131" s="139">
        <v>4</v>
      </c>
      <c r="Z131" s="141"/>
      <c r="AA131" s="139">
        <v>0</v>
      </c>
      <c r="AB131" s="141"/>
      <c r="AC131" s="139">
        <v>2</v>
      </c>
      <c r="AD131" s="141"/>
      <c r="AE131" s="139">
        <v>2</v>
      </c>
      <c r="AF131" s="141"/>
      <c r="AG131" s="139"/>
      <c r="AH131" s="141"/>
      <c r="AI131" s="139"/>
      <c r="AJ131" s="141"/>
      <c r="AK131" s="139">
        <v>0</v>
      </c>
      <c r="AL131" s="141"/>
      <c r="AM131" s="139">
        <v>2</v>
      </c>
      <c r="AN131" s="141"/>
      <c r="AO131" s="139"/>
      <c r="AP131" s="142"/>
    </row>
    <row r="132" spans="1:42" x14ac:dyDescent="0.25">
      <c r="A132" s="90" t="s">
        <v>87</v>
      </c>
      <c r="B132" s="117">
        <v>16</v>
      </c>
      <c r="C132" s="149">
        <v>0.49206349206349198</v>
      </c>
      <c r="D132" s="141"/>
      <c r="E132" s="139"/>
      <c r="F132" s="141"/>
      <c r="G132" s="139"/>
      <c r="H132" s="141"/>
      <c r="I132" s="139"/>
      <c r="J132" s="141"/>
      <c r="K132" s="139">
        <v>9.7833333333333332</v>
      </c>
      <c r="L132" s="141"/>
      <c r="M132" s="139"/>
      <c r="N132" s="141"/>
      <c r="O132" s="139"/>
      <c r="P132" s="141"/>
      <c r="Q132" s="139">
        <v>8.3333333333333329E-2</v>
      </c>
      <c r="R132" s="141"/>
      <c r="S132" s="139">
        <v>2.6666666666666665</v>
      </c>
      <c r="T132" s="141"/>
      <c r="U132" s="139">
        <v>1.3333333333333333</v>
      </c>
      <c r="V132" s="141"/>
      <c r="W132" s="139">
        <v>1.6666666666666667</v>
      </c>
      <c r="X132" s="141"/>
      <c r="Y132" s="139">
        <v>5.666666666666667</v>
      </c>
      <c r="Z132" s="141"/>
      <c r="AA132" s="139">
        <v>2</v>
      </c>
      <c r="AB132" s="141"/>
      <c r="AC132" s="139">
        <v>1.3333333333333333</v>
      </c>
      <c r="AD132" s="141"/>
      <c r="AE132" s="139">
        <v>3.333333333333333</v>
      </c>
      <c r="AF132" s="141"/>
      <c r="AG132" s="139"/>
      <c r="AH132" s="141"/>
      <c r="AI132" s="139"/>
      <c r="AJ132" s="141"/>
      <c r="AK132" s="139">
        <v>0.7</v>
      </c>
      <c r="AL132" s="141"/>
      <c r="AM132" s="139">
        <v>4.0333333333333332</v>
      </c>
      <c r="AN132" s="141"/>
      <c r="AO132" s="139"/>
      <c r="AP132" s="142"/>
    </row>
    <row r="133" spans="1:42" x14ac:dyDescent="0.25">
      <c r="A133" s="90" t="s">
        <v>87</v>
      </c>
      <c r="B133" s="117">
        <v>17</v>
      </c>
      <c r="C133" s="149">
        <v>0.80952380952380953</v>
      </c>
      <c r="D133" s="141"/>
      <c r="E133" s="139"/>
      <c r="F133" s="141"/>
      <c r="G133" s="139"/>
      <c r="H133" s="141"/>
      <c r="I133" s="139"/>
      <c r="J133" s="141"/>
      <c r="K133" s="139">
        <v>10.8</v>
      </c>
      <c r="L133" s="141"/>
      <c r="M133" s="139"/>
      <c r="N133" s="141"/>
      <c r="O133" s="139"/>
      <c r="P133" s="141"/>
      <c r="Q133" s="139">
        <v>0</v>
      </c>
      <c r="R133" s="141"/>
      <c r="S133" s="139">
        <v>0.9</v>
      </c>
      <c r="T133" s="141"/>
      <c r="U133" s="139">
        <v>2.7</v>
      </c>
      <c r="V133" s="141"/>
      <c r="W133" s="139">
        <v>5.4</v>
      </c>
      <c r="X133" s="141"/>
      <c r="Y133" s="139">
        <v>9</v>
      </c>
      <c r="Z133" s="141"/>
      <c r="AA133" s="139">
        <v>0</v>
      </c>
      <c r="AB133" s="141"/>
      <c r="AC133" s="139">
        <v>1.8</v>
      </c>
      <c r="AD133" s="141"/>
      <c r="AE133" s="139">
        <v>1.8</v>
      </c>
      <c r="AF133" s="141"/>
      <c r="AG133" s="139"/>
      <c r="AH133" s="141"/>
      <c r="AI133" s="139"/>
      <c r="AJ133" s="141"/>
      <c r="AK133" s="139">
        <v>0</v>
      </c>
      <c r="AL133" s="141"/>
      <c r="AM133" s="139">
        <v>1.8</v>
      </c>
      <c r="AN133" s="141"/>
      <c r="AO133" s="139"/>
      <c r="AP133" s="142"/>
    </row>
    <row r="134" spans="1:42" x14ac:dyDescent="0.25">
      <c r="A134" s="119" t="s">
        <v>405</v>
      </c>
      <c r="B134" s="114">
        <v>3</v>
      </c>
      <c r="C134" s="150">
        <v>0.38750000000000001</v>
      </c>
      <c r="D134" s="138"/>
      <c r="E134" s="137">
        <v>5</v>
      </c>
      <c r="F134" s="138"/>
      <c r="G134" s="137">
        <v>9</v>
      </c>
      <c r="H134" s="138"/>
      <c r="I134" s="137">
        <v>0.05</v>
      </c>
      <c r="J134" s="138"/>
      <c r="K134" s="137">
        <v>0</v>
      </c>
      <c r="L134" s="138"/>
      <c r="M134" s="137">
        <v>0</v>
      </c>
      <c r="N134" s="138"/>
      <c r="O134" s="137">
        <v>0</v>
      </c>
      <c r="P134" s="138"/>
      <c r="Q134" s="137">
        <v>0</v>
      </c>
      <c r="R134" s="138"/>
      <c r="S134" s="137">
        <v>0</v>
      </c>
      <c r="T134" s="138"/>
      <c r="U134" s="137">
        <v>0</v>
      </c>
      <c r="V134" s="138"/>
      <c r="W134" s="137">
        <v>0</v>
      </c>
      <c r="X134" s="138"/>
      <c r="Y134" s="137">
        <v>0</v>
      </c>
      <c r="Z134" s="138"/>
      <c r="AA134" s="137">
        <v>0</v>
      </c>
      <c r="AB134" s="138"/>
      <c r="AC134" s="137">
        <v>0</v>
      </c>
      <c r="AD134" s="138"/>
      <c r="AE134" s="137">
        <v>0</v>
      </c>
      <c r="AF134" s="138"/>
      <c r="AG134" s="137">
        <v>0</v>
      </c>
      <c r="AH134" s="138"/>
      <c r="AI134" s="137">
        <v>0</v>
      </c>
      <c r="AJ134" s="138"/>
      <c r="AK134" s="137"/>
      <c r="AL134" s="138"/>
      <c r="AM134" s="137">
        <v>0</v>
      </c>
      <c r="AN134" s="138"/>
      <c r="AO134" s="137">
        <v>0</v>
      </c>
      <c r="AP134" s="140"/>
    </row>
    <row r="135" spans="1:42" x14ac:dyDescent="0.25">
      <c r="A135" s="90" t="s">
        <v>405</v>
      </c>
      <c r="B135" s="117">
        <v>4</v>
      </c>
      <c r="C135" s="149">
        <v>0.47499999999999998</v>
      </c>
      <c r="D135" s="141"/>
      <c r="E135" s="139">
        <v>15</v>
      </c>
      <c r="F135" s="141"/>
      <c r="G135" s="139">
        <v>15</v>
      </c>
      <c r="H135" s="141"/>
      <c r="I135" s="139">
        <v>0.25</v>
      </c>
      <c r="J135" s="141"/>
      <c r="K135" s="139">
        <v>7.0625</v>
      </c>
      <c r="L135" s="141"/>
      <c r="M135" s="139">
        <v>0</v>
      </c>
      <c r="N135" s="141"/>
      <c r="O135" s="139">
        <v>0.5</v>
      </c>
      <c r="P135" s="141"/>
      <c r="Q135" s="139">
        <v>0.5</v>
      </c>
      <c r="R135" s="141"/>
      <c r="S135" s="139">
        <v>2.5</v>
      </c>
      <c r="T135" s="141"/>
      <c r="U135" s="139">
        <v>0.25</v>
      </c>
      <c r="V135" s="141"/>
      <c r="W135" s="139">
        <v>2.25</v>
      </c>
      <c r="X135" s="141"/>
      <c r="Y135" s="139">
        <v>5</v>
      </c>
      <c r="Z135" s="141"/>
      <c r="AA135" s="139">
        <v>0</v>
      </c>
      <c r="AB135" s="141"/>
      <c r="AC135" s="139">
        <v>1.5625</v>
      </c>
      <c r="AD135" s="141"/>
      <c r="AE135" s="139">
        <v>1.5625</v>
      </c>
      <c r="AF135" s="141"/>
      <c r="AG135" s="139">
        <v>0</v>
      </c>
      <c r="AH135" s="141"/>
      <c r="AI135" s="139">
        <v>0</v>
      </c>
      <c r="AJ135" s="141"/>
      <c r="AK135" s="139"/>
      <c r="AL135" s="141"/>
      <c r="AM135" s="139">
        <v>1.5625</v>
      </c>
      <c r="AN135" s="141"/>
      <c r="AO135" s="139">
        <v>0</v>
      </c>
      <c r="AP135" s="142"/>
    </row>
    <row r="136" spans="1:42" x14ac:dyDescent="0.25">
      <c r="A136" s="90" t="s">
        <v>405</v>
      </c>
      <c r="B136" s="117">
        <v>5</v>
      </c>
      <c r="C136" s="149"/>
      <c r="D136" s="141">
        <v>6.25E-2</v>
      </c>
      <c r="E136" s="139"/>
      <c r="F136" s="141">
        <v>5</v>
      </c>
      <c r="G136" s="139"/>
      <c r="H136" s="141">
        <v>5</v>
      </c>
      <c r="I136" s="139"/>
      <c r="J136" s="141">
        <v>0.125</v>
      </c>
      <c r="K136" s="139"/>
      <c r="L136" s="141">
        <v>0</v>
      </c>
      <c r="M136" s="139"/>
      <c r="N136" s="141">
        <v>0</v>
      </c>
      <c r="O136" s="139"/>
      <c r="P136" s="141">
        <v>0</v>
      </c>
      <c r="Q136" s="139"/>
      <c r="R136" s="141">
        <v>0</v>
      </c>
      <c r="S136" s="139"/>
      <c r="T136" s="141">
        <v>0</v>
      </c>
      <c r="U136" s="139"/>
      <c r="V136" s="141">
        <v>0</v>
      </c>
      <c r="W136" s="139"/>
      <c r="X136" s="141">
        <v>0</v>
      </c>
      <c r="Y136" s="139"/>
      <c r="Z136" s="141">
        <v>0</v>
      </c>
      <c r="AA136" s="139"/>
      <c r="AB136" s="141">
        <v>0</v>
      </c>
      <c r="AC136" s="139"/>
      <c r="AD136" s="141">
        <v>0</v>
      </c>
      <c r="AE136" s="139"/>
      <c r="AF136" s="141">
        <v>0</v>
      </c>
      <c r="AG136" s="139"/>
      <c r="AH136" s="141">
        <v>0</v>
      </c>
      <c r="AI136" s="139"/>
      <c r="AJ136" s="141">
        <v>0</v>
      </c>
      <c r="AK136" s="139"/>
      <c r="AL136" s="141"/>
      <c r="AM136" s="139"/>
      <c r="AN136" s="141">
        <v>0</v>
      </c>
      <c r="AO136" s="139"/>
      <c r="AP136" s="142">
        <v>0</v>
      </c>
    </row>
    <row r="137" spans="1:42" x14ac:dyDescent="0.25">
      <c r="A137" s="90" t="s">
        <v>405</v>
      </c>
      <c r="B137" s="117">
        <v>6</v>
      </c>
      <c r="C137" s="149">
        <v>0.5229166666666667</v>
      </c>
      <c r="D137" s="141"/>
      <c r="E137" s="139">
        <v>14</v>
      </c>
      <c r="F137" s="141"/>
      <c r="G137" s="139">
        <v>23.333333333333332</v>
      </c>
      <c r="H137" s="141"/>
      <c r="I137" s="139">
        <v>0.25</v>
      </c>
      <c r="J137" s="141"/>
      <c r="K137" s="139">
        <v>24.513274336283189</v>
      </c>
      <c r="L137" s="141"/>
      <c r="M137" s="139">
        <v>0.97345132743362828</v>
      </c>
      <c r="N137" s="141"/>
      <c r="O137" s="139">
        <v>1.9469026548672566</v>
      </c>
      <c r="P137" s="141"/>
      <c r="Q137" s="139">
        <v>2.9203539823008846</v>
      </c>
      <c r="R137" s="141"/>
      <c r="S137" s="139">
        <v>0</v>
      </c>
      <c r="T137" s="141"/>
      <c r="U137" s="139">
        <v>0</v>
      </c>
      <c r="V137" s="141"/>
      <c r="W137" s="139">
        <v>8.7610619469026556</v>
      </c>
      <c r="X137" s="141"/>
      <c r="Y137" s="139">
        <v>8.7610619469026556</v>
      </c>
      <c r="Z137" s="141"/>
      <c r="AA137" s="139">
        <v>2.1238938053097347</v>
      </c>
      <c r="AB137" s="141"/>
      <c r="AC137" s="139">
        <v>6.6371681415929205</v>
      </c>
      <c r="AD137" s="141"/>
      <c r="AE137" s="139">
        <v>8.7610619469026556</v>
      </c>
      <c r="AF137" s="141"/>
      <c r="AG137" s="139">
        <v>0</v>
      </c>
      <c r="AH137" s="141"/>
      <c r="AI137" s="139">
        <v>0</v>
      </c>
      <c r="AJ137" s="141"/>
      <c r="AK137" s="139"/>
      <c r="AL137" s="141"/>
      <c r="AM137" s="139">
        <v>8.7610619469026556</v>
      </c>
      <c r="AN137" s="141"/>
      <c r="AO137" s="139">
        <v>4.0707964601769913</v>
      </c>
      <c r="AP137" s="142"/>
    </row>
    <row r="138" spans="1:42" x14ac:dyDescent="0.25">
      <c r="A138" s="90" t="s">
        <v>405</v>
      </c>
      <c r="B138" s="117">
        <v>7</v>
      </c>
      <c r="C138" s="149"/>
      <c r="D138" s="141">
        <v>0.67249999999999999</v>
      </c>
      <c r="E138" s="139"/>
      <c r="F138" s="141">
        <v>15.8</v>
      </c>
      <c r="G138" s="139"/>
      <c r="H138" s="141">
        <v>30.8</v>
      </c>
      <c r="I138" s="139"/>
      <c r="J138" s="141">
        <v>0.22500000000000001</v>
      </c>
      <c r="K138" s="139"/>
      <c r="L138" s="141">
        <v>0</v>
      </c>
      <c r="M138" s="139"/>
      <c r="N138" s="141">
        <v>0</v>
      </c>
      <c r="O138" s="139"/>
      <c r="P138" s="141">
        <v>0</v>
      </c>
      <c r="Q138" s="139"/>
      <c r="R138" s="141">
        <v>0</v>
      </c>
      <c r="S138" s="139"/>
      <c r="T138" s="141">
        <v>0</v>
      </c>
      <c r="U138" s="139"/>
      <c r="V138" s="141">
        <v>0</v>
      </c>
      <c r="W138" s="139"/>
      <c r="X138" s="141">
        <v>0</v>
      </c>
      <c r="Y138" s="139"/>
      <c r="Z138" s="141">
        <v>0</v>
      </c>
      <c r="AA138" s="139"/>
      <c r="AB138" s="141">
        <v>0</v>
      </c>
      <c r="AC138" s="139"/>
      <c r="AD138" s="141">
        <v>0</v>
      </c>
      <c r="AE138" s="139"/>
      <c r="AF138" s="141">
        <v>0</v>
      </c>
      <c r="AG138" s="139"/>
      <c r="AH138" s="141">
        <v>0</v>
      </c>
      <c r="AI138" s="139"/>
      <c r="AJ138" s="141">
        <v>0</v>
      </c>
      <c r="AK138" s="139"/>
      <c r="AL138" s="141"/>
      <c r="AM138" s="139"/>
      <c r="AN138" s="141">
        <v>0</v>
      </c>
      <c r="AO138" s="139"/>
      <c r="AP138" s="142">
        <v>0</v>
      </c>
    </row>
    <row r="139" spans="1:42" x14ac:dyDescent="0.25">
      <c r="A139" s="90" t="s">
        <v>405</v>
      </c>
      <c r="B139" s="117">
        <v>8</v>
      </c>
      <c r="C139" s="149">
        <v>0.86458333333333326</v>
      </c>
      <c r="D139" s="141"/>
      <c r="E139" s="139">
        <v>32.666666666666671</v>
      </c>
      <c r="F139" s="141"/>
      <c r="G139" s="139">
        <v>35.666666666666671</v>
      </c>
      <c r="H139" s="141"/>
      <c r="I139" s="139">
        <v>0.66666666666666663</v>
      </c>
      <c r="J139" s="141"/>
      <c r="K139" s="139">
        <v>0</v>
      </c>
      <c r="L139" s="141"/>
      <c r="M139" s="139">
        <v>0</v>
      </c>
      <c r="N139" s="141"/>
      <c r="O139" s="139">
        <v>0</v>
      </c>
      <c r="P139" s="141"/>
      <c r="Q139" s="139">
        <v>0</v>
      </c>
      <c r="R139" s="141"/>
      <c r="S139" s="139">
        <v>0</v>
      </c>
      <c r="T139" s="141"/>
      <c r="U139" s="139">
        <v>0</v>
      </c>
      <c r="V139" s="141"/>
      <c r="W139" s="139">
        <v>0</v>
      </c>
      <c r="X139" s="141"/>
      <c r="Y139" s="139">
        <v>0</v>
      </c>
      <c r="Z139" s="141"/>
      <c r="AA139" s="139">
        <v>0</v>
      </c>
      <c r="AB139" s="141"/>
      <c r="AC139" s="139">
        <v>0</v>
      </c>
      <c r="AD139" s="141"/>
      <c r="AE139" s="139">
        <v>0</v>
      </c>
      <c r="AF139" s="141"/>
      <c r="AG139" s="139">
        <v>0</v>
      </c>
      <c r="AH139" s="141"/>
      <c r="AI139" s="139">
        <v>0</v>
      </c>
      <c r="AJ139" s="141"/>
      <c r="AK139" s="139"/>
      <c r="AL139" s="141"/>
      <c r="AM139" s="139">
        <v>0</v>
      </c>
      <c r="AN139" s="141"/>
      <c r="AO139" s="139">
        <v>0</v>
      </c>
      <c r="AP139" s="142"/>
    </row>
    <row r="140" spans="1:42" x14ac:dyDescent="0.25">
      <c r="A140" s="90" t="s">
        <v>405</v>
      </c>
      <c r="B140" s="117">
        <v>9</v>
      </c>
      <c r="C140" s="149"/>
      <c r="D140" s="141">
        <v>0.79166666666666674</v>
      </c>
      <c r="E140" s="139"/>
      <c r="F140" s="141">
        <v>26.333333333333332</v>
      </c>
      <c r="G140" s="139"/>
      <c r="H140" s="141">
        <v>34.5</v>
      </c>
      <c r="I140" s="139"/>
      <c r="J140" s="141">
        <v>0.45833333333333337</v>
      </c>
      <c r="K140" s="139"/>
      <c r="L140" s="141">
        <v>2.9702970297029703</v>
      </c>
      <c r="M140" s="139"/>
      <c r="N140" s="141">
        <v>0.99009900990099009</v>
      </c>
      <c r="O140" s="139"/>
      <c r="P140" s="141">
        <v>0.99009900990099009</v>
      </c>
      <c r="Q140" s="139"/>
      <c r="R140" s="141">
        <v>1.9801980198019802</v>
      </c>
      <c r="S140" s="139"/>
      <c r="T140" s="141">
        <v>0</v>
      </c>
      <c r="U140" s="139"/>
      <c r="V140" s="141">
        <v>0.99009900990099009</v>
      </c>
      <c r="W140" s="139"/>
      <c r="X140" s="141">
        <v>0</v>
      </c>
      <c r="Y140" s="139"/>
      <c r="Z140" s="141">
        <v>0.99009900990099009</v>
      </c>
      <c r="AA140" s="139"/>
      <c r="AB140" s="141">
        <v>0</v>
      </c>
      <c r="AC140" s="139"/>
      <c r="AD140" s="141">
        <v>0</v>
      </c>
      <c r="AE140" s="139"/>
      <c r="AF140" s="141">
        <v>0</v>
      </c>
      <c r="AG140" s="139"/>
      <c r="AH140" s="141">
        <v>0</v>
      </c>
      <c r="AI140" s="139"/>
      <c r="AJ140" s="141">
        <v>0</v>
      </c>
      <c r="AK140" s="139"/>
      <c r="AL140" s="141"/>
      <c r="AM140" s="139"/>
      <c r="AN140" s="141">
        <v>0</v>
      </c>
      <c r="AO140" s="139"/>
      <c r="AP140" s="142">
        <v>0</v>
      </c>
    </row>
    <row r="141" spans="1:42" x14ac:dyDescent="0.25">
      <c r="A141" s="90" t="s">
        <v>405</v>
      </c>
      <c r="B141" s="117">
        <v>10</v>
      </c>
      <c r="C141" s="149">
        <v>0.66874999999999996</v>
      </c>
      <c r="D141" s="141"/>
      <c r="E141" s="139">
        <v>20</v>
      </c>
      <c r="F141" s="141"/>
      <c r="G141" s="139">
        <v>29.333333333333336</v>
      </c>
      <c r="H141" s="141"/>
      <c r="I141" s="139">
        <v>0.4</v>
      </c>
      <c r="J141" s="141"/>
      <c r="K141" s="139">
        <v>1.1581469648562301</v>
      </c>
      <c r="L141" s="141"/>
      <c r="M141" s="139">
        <v>3.9936102236421724E-2</v>
      </c>
      <c r="N141" s="141"/>
      <c r="O141" s="139">
        <v>0.4472843450479233</v>
      </c>
      <c r="P141" s="141"/>
      <c r="Q141" s="139">
        <v>0.48722044728434505</v>
      </c>
      <c r="R141" s="141"/>
      <c r="S141" s="139">
        <v>0</v>
      </c>
      <c r="T141" s="141"/>
      <c r="U141" s="139">
        <v>0.25559105431309903</v>
      </c>
      <c r="V141" s="141"/>
      <c r="W141" s="139">
        <v>0</v>
      </c>
      <c r="X141" s="141"/>
      <c r="Y141" s="139">
        <v>0.25559105431309903</v>
      </c>
      <c r="Z141" s="141"/>
      <c r="AA141" s="139">
        <v>0</v>
      </c>
      <c r="AB141" s="141"/>
      <c r="AC141" s="139">
        <v>0.41533546325878595</v>
      </c>
      <c r="AD141" s="141"/>
      <c r="AE141" s="139">
        <v>0.41533546325878595</v>
      </c>
      <c r="AF141" s="141"/>
      <c r="AG141" s="139">
        <v>0</v>
      </c>
      <c r="AH141" s="141"/>
      <c r="AI141" s="139">
        <v>0</v>
      </c>
      <c r="AJ141" s="141"/>
      <c r="AK141" s="139"/>
      <c r="AL141" s="141"/>
      <c r="AM141" s="139">
        <v>0.41533546325878595</v>
      </c>
      <c r="AN141" s="141"/>
      <c r="AO141" s="139">
        <v>0</v>
      </c>
      <c r="AP141" s="142"/>
    </row>
    <row r="142" spans="1:42" x14ac:dyDescent="0.25">
      <c r="A142" s="90" t="s">
        <v>405</v>
      </c>
      <c r="B142" s="117">
        <v>11</v>
      </c>
      <c r="C142" s="149">
        <v>0.58958333333333335</v>
      </c>
      <c r="D142" s="141"/>
      <c r="E142" s="139">
        <v>11.666666666666666</v>
      </c>
      <c r="F142" s="141"/>
      <c r="G142" s="139">
        <v>19.666666666666668</v>
      </c>
      <c r="H142" s="141"/>
      <c r="I142" s="139">
        <v>0.16666666666666666</v>
      </c>
      <c r="J142" s="141"/>
      <c r="K142" s="139">
        <v>6.435643564356436</v>
      </c>
      <c r="L142" s="141"/>
      <c r="M142" s="139">
        <v>0</v>
      </c>
      <c r="N142" s="141"/>
      <c r="O142" s="139">
        <v>1.4851485148514851</v>
      </c>
      <c r="P142" s="141"/>
      <c r="Q142" s="139">
        <v>1.4851485148514851</v>
      </c>
      <c r="R142" s="141"/>
      <c r="S142" s="139">
        <v>0.99009900990099009</v>
      </c>
      <c r="T142" s="141"/>
      <c r="U142" s="139">
        <v>0.99009900990099009</v>
      </c>
      <c r="V142" s="141"/>
      <c r="W142" s="139">
        <v>0.49504950495049505</v>
      </c>
      <c r="X142" s="141"/>
      <c r="Y142" s="139">
        <v>2.4752475247524752</v>
      </c>
      <c r="Z142" s="141"/>
      <c r="AA142" s="139">
        <v>0</v>
      </c>
      <c r="AB142" s="141"/>
      <c r="AC142" s="139">
        <v>2.4752475247524752</v>
      </c>
      <c r="AD142" s="141"/>
      <c r="AE142" s="139">
        <v>2.4752475247524752</v>
      </c>
      <c r="AF142" s="141"/>
      <c r="AG142" s="139">
        <v>0</v>
      </c>
      <c r="AH142" s="141"/>
      <c r="AI142" s="139">
        <v>0</v>
      </c>
      <c r="AJ142" s="141"/>
      <c r="AK142" s="139"/>
      <c r="AL142" s="141"/>
      <c r="AM142" s="139">
        <v>2.4752475247524752</v>
      </c>
      <c r="AN142" s="141"/>
      <c r="AO142" s="139">
        <v>0</v>
      </c>
      <c r="AP142" s="142"/>
    </row>
    <row r="143" spans="1:42" x14ac:dyDescent="0.25">
      <c r="A143" s="90" t="s">
        <v>405</v>
      </c>
      <c r="B143" s="117">
        <v>12</v>
      </c>
      <c r="C143" s="149">
        <v>0.78125</v>
      </c>
      <c r="D143" s="141"/>
      <c r="E143" s="139">
        <v>26</v>
      </c>
      <c r="F143" s="141"/>
      <c r="G143" s="139">
        <v>32</v>
      </c>
      <c r="H143" s="141"/>
      <c r="I143" s="139">
        <v>0.45</v>
      </c>
      <c r="J143" s="141"/>
      <c r="K143" s="139">
        <v>8.2770270270270281</v>
      </c>
      <c r="L143" s="141"/>
      <c r="M143" s="139">
        <v>0.23648648648648649</v>
      </c>
      <c r="N143" s="141"/>
      <c r="O143" s="139">
        <v>1.2162162162162162</v>
      </c>
      <c r="P143" s="141"/>
      <c r="Q143" s="139">
        <v>1.4527027027027026</v>
      </c>
      <c r="R143" s="141"/>
      <c r="S143" s="139">
        <v>0.5067567567567568</v>
      </c>
      <c r="T143" s="141"/>
      <c r="U143" s="139">
        <v>0.47297297297297297</v>
      </c>
      <c r="V143" s="141"/>
      <c r="W143" s="139">
        <v>3.0743243243243241</v>
      </c>
      <c r="X143" s="141"/>
      <c r="Y143" s="139">
        <v>4.0540540540540544</v>
      </c>
      <c r="Z143" s="141"/>
      <c r="AA143" s="139">
        <v>0.23648648648648649</v>
      </c>
      <c r="AB143" s="141"/>
      <c r="AC143" s="139">
        <v>2.5337837837837838</v>
      </c>
      <c r="AD143" s="141"/>
      <c r="AE143" s="139">
        <v>2.7702702702702702</v>
      </c>
      <c r="AF143" s="141"/>
      <c r="AG143" s="139">
        <v>0</v>
      </c>
      <c r="AH143" s="141"/>
      <c r="AI143" s="139">
        <v>0</v>
      </c>
      <c r="AJ143" s="141"/>
      <c r="AK143" s="139"/>
      <c r="AL143" s="141"/>
      <c r="AM143" s="139">
        <v>2.7702702702702702</v>
      </c>
      <c r="AN143" s="141"/>
      <c r="AO143" s="139">
        <v>0</v>
      </c>
      <c r="AP143" s="142"/>
    </row>
    <row r="144" spans="1:42" x14ac:dyDescent="0.25">
      <c r="A144" s="90" t="s">
        <v>405</v>
      </c>
      <c r="B144" s="117">
        <v>13</v>
      </c>
      <c r="C144" s="149">
        <v>0.71875</v>
      </c>
      <c r="D144" s="141"/>
      <c r="E144" s="139">
        <v>21</v>
      </c>
      <c r="F144" s="141"/>
      <c r="G144" s="139">
        <v>25</v>
      </c>
      <c r="H144" s="141"/>
      <c r="I144" s="139">
        <v>0.32500000000000001</v>
      </c>
      <c r="J144" s="141"/>
      <c r="K144" s="139">
        <v>3.7647058823529411</v>
      </c>
      <c r="L144" s="141"/>
      <c r="M144" s="139">
        <v>0.69747899159663862</v>
      </c>
      <c r="N144" s="141"/>
      <c r="O144" s="139">
        <v>0.69747899159663862</v>
      </c>
      <c r="P144" s="141"/>
      <c r="Q144" s="139">
        <v>1.3949579831932772</v>
      </c>
      <c r="R144" s="141"/>
      <c r="S144" s="139">
        <v>0.21008403361344538</v>
      </c>
      <c r="T144" s="141"/>
      <c r="U144" s="139">
        <v>0.21008403361344538</v>
      </c>
      <c r="V144" s="141"/>
      <c r="W144" s="139">
        <v>0.97478991596638653</v>
      </c>
      <c r="X144" s="141"/>
      <c r="Y144" s="139">
        <v>1.3949579831932772</v>
      </c>
      <c r="Z144" s="141"/>
      <c r="AA144" s="139">
        <v>0</v>
      </c>
      <c r="AB144" s="141"/>
      <c r="AC144" s="139">
        <v>0.97478991596638653</v>
      </c>
      <c r="AD144" s="141"/>
      <c r="AE144" s="139">
        <v>0.97478991596638653</v>
      </c>
      <c r="AF144" s="141"/>
      <c r="AG144" s="139">
        <v>0</v>
      </c>
      <c r="AH144" s="141"/>
      <c r="AI144" s="139">
        <v>0</v>
      </c>
      <c r="AJ144" s="141"/>
      <c r="AK144" s="139"/>
      <c r="AL144" s="141"/>
      <c r="AM144" s="139">
        <v>0.97478991596638653</v>
      </c>
      <c r="AN144" s="141"/>
      <c r="AO144" s="139">
        <v>0</v>
      </c>
      <c r="AP144" s="142"/>
    </row>
    <row r="145" spans="1:42" x14ac:dyDescent="0.25">
      <c r="A145" s="90" t="s">
        <v>405</v>
      </c>
      <c r="B145" s="117">
        <v>14</v>
      </c>
      <c r="C145" s="149">
        <v>0.66666666666666674</v>
      </c>
      <c r="D145" s="141"/>
      <c r="E145" s="139">
        <v>14.833333333333334</v>
      </c>
      <c r="F145" s="141"/>
      <c r="G145" s="139">
        <v>23.833333333333332</v>
      </c>
      <c r="H145" s="141"/>
      <c r="I145" s="139">
        <v>0.28333333333333333</v>
      </c>
      <c r="J145" s="141"/>
      <c r="K145" s="139">
        <v>7.0114942528735638</v>
      </c>
      <c r="L145" s="141"/>
      <c r="M145" s="139">
        <v>0</v>
      </c>
      <c r="N145" s="141"/>
      <c r="O145" s="139">
        <v>0.97701149425287359</v>
      </c>
      <c r="P145" s="141"/>
      <c r="Q145" s="139">
        <v>0.97701149425287359</v>
      </c>
      <c r="R145" s="141"/>
      <c r="S145" s="139">
        <v>0.51724137931034486</v>
      </c>
      <c r="T145" s="141"/>
      <c r="U145" s="139">
        <v>0</v>
      </c>
      <c r="V145" s="141"/>
      <c r="W145" s="139">
        <v>4.0804597701149428</v>
      </c>
      <c r="X145" s="141"/>
      <c r="Y145" s="139">
        <v>4.597701149425288</v>
      </c>
      <c r="Z145" s="141"/>
      <c r="AA145" s="139">
        <v>0</v>
      </c>
      <c r="AB145" s="141"/>
      <c r="AC145" s="139">
        <v>0.45977011494252873</v>
      </c>
      <c r="AD145" s="141"/>
      <c r="AE145" s="139">
        <v>0.45977011494252873</v>
      </c>
      <c r="AF145" s="141"/>
      <c r="AG145" s="139">
        <v>0.97701149425287359</v>
      </c>
      <c r="AH145" s="141"/>
      <c r="AI145" s="139">
        <v>0</v>
      </c>
      <c r="AJ145" s="141"/>
      <c r="AK145" s="139"/>
      <c r="AL145" s="141"/>
      <c r="AM145" s="139">
        <v>1.4367816091954024</v>
      </c>
      <c r="AN145" s="141"/>
      <c r="AO145" s="139">
        <v>0</v>
      </c>
      <c r="AP145" s="142"/>
    </row>
    <row r="146" spans="1:42" x14ac:dyDescent="0.25">
      <c r="A146" s="90" t="s">
        <v>405</v>
      </c>
      <c r="B146" s="117">
        <v>15</v>
      </c>
      <c r="C146" s="149">
        <v>0.50416666666666665</v>
      </c>
      <c r="D146" s="141"/>
      <c r="E146" s="139">
        <v>10.333333333333334</v>
      </c>
      <c r="F146" s="141"/>
      <c r="G146" s="139">
        <v>14</v>
      </c>
      <c r="H146" s="141"/>
      <c r="I146" s="139">
        <v>0.15833333333333335</v>
      </c>
      <c r="J146" s="141"/>
      <c r="K146" s="139">
        <v>30.088235294117641</v>
      </c>
      <c r="L146" s="141"/>
      <c r="M146" s="139">
        <v>0.97058823529411764</v>
      </c>
      <c r="N146" s="141"/>
      <c r="O146" s="139">
        <v>1.9411764705882353</v>
      </c>
      <c r="P146" s="141"/>
      <c r="Q146" s="139">
        <v>2.9117647058823528</v>
      </c>
      <c r="R146" s="141"/>
      <c r="S146" s="139">
        <v>7.7647058823529411</v>
      </c>
      <c r="T146" s="141"/>
      <c r="U146" s="139">
        <v>6.7941176470588234</v>
      </c>
      <c r="V146" s="141"/>
      <c r="W146" s="139">
        <v>4.8529411764705879</v>
      </c>
      <c r="X146" s="141"/>
      <c r="Y146" s="139">
        <v>19.411764705882351</v>
      </c>
      <c r="Z146" s="141"/>
      <c r="AA146" s="139">
        <v>0</v>
      </c>
      <c r="AB146" s="141"/>
      <c r="AC146" s="139">
        <v>6.7941176470588234</v>
      </c>
      <c r="AD146" s="141"/>
      <c r="AE146" s="139">
        <v>6.7941176470588234</v>
      </c>
      <c r="AF146" s="141"/>
      <c r="AG146" s="139">
        <v>0.97058823529411764</v>
      </c>
      <c r="AH146" s="141"/>
      <c r="AI146" s="139">
        <v>0</v>
      </c>
      <c r="AJ146" s="141"/>
      <c r="AK146" s="139"/>
      <c r="AL146" s="141"/>
      <c r="AM146" s="139">
        <v>7.7647058823529411</v>
      </c>
      <c r="AN146" s="141"/>
      <c r="AO146" s="139">
        <v>0</v>
      </c>
      <c r="AP146" s="142"/>
    </row>
    <row r="147" spans="1:42" x14ac:dyDescent="0.25">
      <c r="A147" s="90" t="s">
        <v>405</v>
      </c>
      <c r="B147" s="117">
        <v>16</v>
      </c>
      <c r="C147" s="149">
        <v>0.54499999999999993</v>
      </c>
      <c r="D147" s="141"/>
      <c r="E147" s="139">
        <v>7.6</v>
      </c>
      <c r="F147" s="141"/>
      <c r="G147" s="139">
        <v>18.8</v>
      </c>
      <c r="H147" s="141"/>
      <c r="I147" s="139">
        <v>0.13999999999999999</v>
      </c>
      <c r="J147" s="141"/>
      <c r="K147" s="139">
        <v>0</v>
      </c>
      <c r="L147" s="141"/>
      <c r="M147" s="139">
        <v>0</v>
      </c>
      <c r="N147" s="141"/>
      <c r="O147" s="139">
        <v>0</v>
      </c>
      <c r="P147" s="141"/>
      <c r="Q147" s="139">
        <v>0</v>
      </c>
      <c r="R147" s="141"/>
      <c r="S147" s="139">
        <v>0</v>
      </c>
      <c r="T147" s="141"/>
      <c r="U147" s="139">
        <v>0</v>
      </c>
      <c r="V147" s="141"/>
      <c r="W147" s="139">
        <v>0</v>
      </c>
      <c r="X147" s="141"/>
      <c r="Y147" s="139">
        <v>0</v>
      </c>
      <c r="Z147" s="141"/>
      <c r="AA147" s="139">
        <v>0</v>
      </c>
      <c r="AB147" s="141"/>
      <c r="AC147" s="139">
        <v>0</v>
      </c>
      <c r="AD147" s="141"/>
      <c r="AE147" s="139">
        <v>0</v>
      </c>
      <c r="AF147" s="141"/>
      <c r="AG147" s="139">
        <v>0</v>
      </c>
      <c r="AH147" s="141"/>
      <c r="AI147" s="139">
        <v>0</v>
      </c>
      <c r="AJ147" s="141"/>
      <c r="AK147" s="139"/>
      <c r="AL147" s="141"/>
      <c r="AM147" s="139">
        <v>0</v>
      </c>
      <c r="AN147" s="141"/>
      <c r="AO147" s="139">
        <v>0</v>
      </c>
      <c r="AP147" s="142"/>
    </row>
    <row r="148" spans="1:42" x14ac:dyDescent="0.25">
      <c r="A148" s="90" t="s">
        <v>405</v>
      </c>
      <c r="B148" s="117">
        <v>17</v>
      </c>
      <c r="C148" s="149">
        <v>0.70833333333333326</v>
      </c>
      <c r="D148" s="141"/>
      <c r="E148" s="139">
        <v>18.666666666666664</v>
      </c>
      <c r="F148" s="141"/>
      <c r="G148" s="139">
        <v>24.666666666666668</v>
      </c>
      <c r="H148" s="141"/>
      <c r="I148" s="139">
        <v>0.31666666666666671</v>
      </c>
      <c r="J148" s="141"/>
      <c r="K148" s="139">
        <v>3.6585365853658534</v>
      </c>
      <c r="L148" s="141"/>
      <c r="M148" s="139">
        <v>0</v>
      </c>
      <c r="N148" s="141"/>
      <c r="O148" s="139">
        <v>0</v>
      </c>
      <c r="P148" s="141"/>
      <c r="Q148" s="139">
        <v>0</v>
      </c>
      <c r="R148" s="141"/>
      <c r="S148" s="139">
        <v>0</v>
      </c>
      <c r="T148" s="141"/>
      <c r="U148" s="139">
        <v>0</v>
      </c>
      <c r="V148" s="141"/>
      <c r="W148" s="139">
        <v>0.6097560975609756</v>
      </c>
      <c r="X148" s="141"/>
      <c r="Y148" s="139">
        <v>0.6097560975609756</v>
      </c>
      <c r="Z148" s="141"/>
      <c r="AA148" s="139">
        <v>0.6097560975609756</v>
      </c>
      <c r="AB148" s="141"/>
      <c r="AC148" s="139">
        <v>1.2195121951219512</v>
      </c>
      <c r="AD148" s="141"/>
      <c r="AE148" s="139">
        <v>1.8292682926829267</v>
      </c>
      <c r="AF148" s="141"/>
      <c r="AG148" s="139">
        <v>0</v>
      </c>
      <c r="AH148" s="141"/>
      <c r="AI148" s="139">
        <v>1.2195121951219512</v>
      </c>
      <c r="AJ148" s="141"/>
      <c r="AK148" s="139"/>
      <c r="AL148" s="141"/>
      <c r="AM148" s="139">
        <v>3.0487804878048781</v>
      </c>
      <c r="AN148" s="141"/>
      <c r="AO148" s="139">
        <v>0</v>
      </c>
      <c r="AP148" s="142"/>
    </row>
    <row r="149" spans="1:42" x14ac:dyDescent="0.25">
      <c r="A149" s="90" t="s">
        <v>405</v>
      </c>
      <c r="B149" s="117">
        <v>19</v>
      </c>
      <c r="C149" s="149">
        <v>0.66458333333333341</v>
      </c>
      <c r="D149" s="141"/>
      <c r="E149" s="139">
        <v>11.166666666666668</v>
      </c>
      <c r="F149" s="141"/>
      <c r="G149" s="139">
        <v>25.333333333333332</v>
      </c>
      <c r="H149" s="141"/>
      <c r="I149" s="139">
        <v>0.12916666666666665</v>
      </c>
      <c r="J149" s="141"/>
      <c r="K149" s="139">
        <v>4.2682926829268295</v>
      </c>
      <c r="L149" s="141"/>
      <c r="M149" s="139">
        <v>0</v>
      </c>
      <c r="N149" s="141"/>
      <c r="O149" s="139">
        <v>0</v>
      </c>
      <c r="P149" s="141"/>
      <c r="Q149" s="139">
        <v>0</v>
      </c>
      <c r="R149" s="141"/>
      <c r="S149" s="139">
        <v>0</v>
      </c>
      <c r="T149" s="141"/>
      <c r="U149" s="139">
        <v>0</v>
      </c>
      <c r="V149" s="141"/>
      <c r="W149" s="139">
        <v>1.2195121951219512</v>
      </c>
      <c r="X149" s="141"/>
      <c r="Y149" s="139">
        <v>1.2195121951219512</v>
      </c>
      <c r="Z149" s="141"/>
      <c r="AA149" s="139">
        <v>0.6097560975609756</v>
      </c>
      <c r="AB149" s="141"/>
      <c r="AC149" s="139">
        <v>1.2195121951219512</v>
      </c>
      <c r="AD149" s="141"/>
      <c r="AE149" s="139">
        <v>1.8292682926829267</v>
      </c>
      <c r="AF149" s="141"/>
      <c r="AG149" s="139">
        <v>0</v>
      </c>
      <c r="AH149" s="141"/>
      <c r="AI149" s="139">
        <v>1.2195121951219512</v>
      </c>
      <c r="AJ149" s="141"/>
      <c r="AK149" s="139"/>
      <c r="AL149" s="141"/>
      <c r="AM149" s="139">
        <v>3.0487804878048781</v>
      </c>
      <c r="AN149" s="141"/>
      <c r="AO149" s="139">
        <v>0</v>
      </c>
      <c r="AP149" s="142"/>
    </row>
    <row r="150" spans="1:42" x14ac:dyDescent="0.25">
      <c r="A150" s="90" t="s">
        <v>405</v>
      </c>
      <c r="B150" s="117">
        <v>20</v>
      </c>
      <c r="C150" s="149"/>
      <c r="D150" s="141">
        <v>0.90416666666666679</v>
      </c>
      <c r="E150" s="139"/>
      <c r="F150" s="141">
        <v>23.333333333333336</v>
      </c>
      <c r="G150" s="139"/>
      <c r="H150" s="141">
        <v>35.333333333333329</v>
      </c>
      <c r="I150" s="139"/>
      <c r="J150" s="141">
        <v>0.40833333333333338</v>
      </c>
      <c r="K150" s="139"/>
      <c r="L150" s="141">
        <v>9.615384615384615</v>
      </c>
      <c r="M150" s="139"/>
      <c r="N150" s="141">
        <v>0.96153846153846156</v>
      </c>
      <c r="O150" s="139"/>
      <c r="P150" s="141">
        <v>0.96153846153846156</v>
      </c>
      <c r="Q150" s="139"/>
      <c r="R150" s="141">
        <v>1.9230769230769231</v>
      </c>
      <c r="S150" s="139"/>
      <c r="T150" s="141">
        <v>0.96153846153846156</v>
      </c>
      <c r="U150" s="139"/>
      <c r="V150" s="141">
        <v>0.96153846153846156</v>
      </c>
      <c r="W150" s="139"/>
      <c r="X150" s="141">
        <v>0.96153846153846156</v>
      </c>
      <c r="Y150" s="139"/>
      <c r="Z150" s="141">
        <v>2.8846153846153846</v>
      </c>
      <c r="AA150" s="139"/>
      <c r="AB150" s="141">
        <v>0.96153846153846156</v>
      </c>
      <c r="AC150" s="139"/>
      <c r="AD150" s="141">
        <v>2.8846153846153846</v>
      </c>
      <c r="AE150" s="139"/>
      <c r="AF150" s="141">
        <v>3.8461538461538463</v>
      </c>
      <c r="AG150" s="139"/>
      <c r="AH150" s="141">
        <v>0.96153846153846156</v>
      </c>
      <c r="AI150" s="139"/>
      <c r="AJ150" s="141">
        <v>0</v>
      </c>
      <c r="AK150" s="139"/>
      <c r="AL150" s="141"/>
      <c r="AM150" s="139"/>
      <c r="AN150" s="141">
        <v>4.8076923076923075</v>
      </c>
      <c r="AO150" s="139"/>
      <c r="AP150" s="142">
        <v>0</v>
      </c>
    </row>
    <row r="151" spans="1:42" x14ac:dyDescent="0.25">
      <c r="A151" s="90" t="s">
        <v>405</v>
      </c>
      <c r="B151" s="117">
        <v>21</v>
      </c>
      <c r="C151" s="149"/>
      <c r="D151" s="141">
        <v>0.67500000000000004</v>
      </c>
      <c r="E151" s="139"/>
      <c r="F151" s="141">
        <v>17</v>
      </c>
      <c r="G151" s="139"/>
      <c r="H151" s="141">
        <v>25</v>
      </c>
      <c r="I151" s="139"/>
      <c r="J151" s="141">
        <v>0.26500000000000001</v>
      </c>
      <c r="K151" s="139"/>
      <c r="L151" s="141">
        <v>0</v>
      </c>
      <c r="M151" s="139"/>
      <c r="N151" s="141">
        <v>0</v>
      </c>
      <c r="O151" s="139"/>
      <c r="P151" s="141">
        <v>0</v>
      </c>
      <c r="Q151" s="139"/>
      <c r="R151" s="141">
        <v>0</v>
      </c>
      <c r="S151" s="139"/>
      <c r="T151" s="141">
        <v>0</v>
      </c>
      <c r="U151" s="139"/>
      <c r="V151" s="141">
        <v>0</v>
      </c>
      <c r="W151" s="139"/>
      <c r="X151" s="141">
        <v>0</v>
      </c>
      <c r="Y151" s="139"/>
      <c r="Z151" s="141">
        <v>0</v>
      </c>
      <c r="AA151" s="139"/>
      <c r="AB151" s="141">
        <v>0</v>
      </c>
      <c r="AC151" s="139"/>
      <c r="AD151" s="141">
        <v>0</v>
      </c>
      <c r="AE151" s="139"/>
      <c r="AF151" s="141">
        <v>0</v>
      </c>
      <c r="AG151" s="139"/>
      <c r="AH151" s="141">
        <v>0</v>
      </c>
      <c r="AI151" s="139"/>
      <c r="AJ151" s="141">
        <v>0</v>
      </c>
      <c r="AK151" s="139"/>
      <c r="AL151" s="141"/>
      <c r="AM151" s="139"/>
      <c r="AN151" s="141">
        <v>0</v>
      </c>
      <c r="AO151" s="139"/>
      <c r="AP151" s="142">
        <v>0</v>
      </c>
    </row>
    <row r="152" spans="1:42" x14ac:dyDescent="0.25">
      <c r="A152" s="90" t="s">
        <v>405</v>
      </c>
      <c r="B152" s="117">
        <v>23</v>
      </c>
      <c r="C152" s="149">
        <v>0.46250000000000002</v>
      </c>
      <c r="D152" s="141"/>
      <c r="E152" s="139">
        <v>9</v>
      </c>
      <c r="F152" s="141"/>
      <c r="G152" s="139">
        <v>15.333333333333334</v>
      </c>
      <c r="H152" s="141"/>
      <c r="I152" s="139">
        <v>0.2</v>
      </c>
      <c r="J152" s="141"/>
      <c r="K152" s="139">
        <v>19.102564102564102</v>
      </c>
      <c r="L152" s="141"/>
      <c r="M152" s="139">
        <v>0</v>
      </c>
      <c r="N152" s="141"/>
      <c r="O152" s="139">
        <v>0.96153846153846156</v>
      </c>
      <c r="P152" s="141"/>
      <c r="Q152" s="139">
        <v>0.96153846153846156</v>
      </c>
      <c r="R152" s="141"/>
      <c r="S152" s="139">
        <v>1.7307692307692308</v>
      </c>
      <c r="T152" s="141"/>
      <c r="U152" s="139">
        <v>0.57692307692307687</v>
      </c>
      <c r="V152" s="141"/>
      <c r="W152" s="139">
        <v>0.57692307692307687</v>
      </c>
      <c r="X152" s="141"/>
      <c r="Y152" s="139">
        <v>2.8846153846153841</v>
      </c>
      <c r="Z152" s="141"/>
      <c r="AA152" s="139">
        <v>1.858974358974359</v>
      </c>
      <c r="AB152" s="141"/>
      <c r="AC152" s="139">
        <v>13.397435897435898</v>
      </c>
      <c r="AD152" s="141"/>
      <c r="AE152" s="139">
        <v>15.256410256410257</v>
      </c>
      <c r="AF152" s="141"/>
      <c r="AG152" s="139">
        <v>0</v>
      </c>
      <c r="AH152" s="141"/>
      <c r="AI152" s="139">
        <v>0</v>
      </c>
      <c r="AJ152" s="141"/>
      <c r="AK152" s="139"/>
      <c r="AL152" s="141"/>
      <c r="AM152" s="139">
        <v>15.256410256410257</v>
      </c>
      <c r="AN152" s="141"/>
      <c r="AO152" s="139">
        <v>0</v>
      </c>
      <c r="AP152" s="142"/>
    </row>
    <row r="153" spans="1:42" x14ac:dyDescent="0.25">
      <c r="A153" s="90" t="s">
        <v>405</v>
      </c>
      <c r="B153" s="117">
        <v>24</v>
      </c>
      <c r="C153" s="149">
        <v>0.67083333333333328</v>
      </c>
      <c r="D153" s="141"/>
      <c r="E153" s="139">
        <v>17</v>
      </c>
      <c r="F153" s="141"/>
      <c r="G153" s="139">
        <v>27.666666666666668</v>
      </c>
      <c r="H153" s="141"/>
      <c r="I153" s="139">
        <v>0.3</v>
      </c>
      <c r="J153" s="141"/>
      <c r="K153" s="139">
        <v>0.979811320754717</v>
      </c>
      <c r="L153" s="141"/>
      <c r="M153" s="139">
        <v>0</v>
      </c>
      <c r="N153" s="141"/>
      <c r="O153" s="139">
        <v>0.93396226415094341</v>
      </c>
      <c r="P153" s="141"/>
      <c r="Q153" s="139">
        <v>0.93396226415094341</v>
      </c>
      <c r="R153" s="141"/>
      <c r="S153" s="139">
        <v>0</v>
      </c>
      <c r="T153" s="141"/>
      <c r="U153" s="139">
        <v>0</v>
      </c>
      <c r="V153" s="141"/>
      <c r="W153" s="139">
        <v>0</v>
      </c>
      <c r="X153" s="141"/>
      <c r="Y153" s="139">
        <v>0</v>
      </c>
      <c r="Z153" s="141"/>
      <c r="AA153" s="139">
        <v>5.6603773584905663E-4</v>
      </c>
      <c r="AB153" s="141"/>
      <c r="AC153" s="139">
        <v>4.5283018867924525E-2</v>
      </c>
      <c r="AD153" s="141"/>
      <c r="AE153" s="139">
        <v>4.5849056603773579E-2</v>
      </c>
      <c r="AF153" s="141"/>
      <c r="AG153" s="139">
        <v>0</v>
      </c>
      <c r="AH153" s="141"/>
      <c r="AI153" s="139">
        <v>0</v>
      </c>
      <c r="AJ153" s="141"/>
      <c r="AK153" s="139"/>
      <c r="AL153" s="141"/>
      <c r="AM153" s="139">
        <v>4.5849056603773579E-2</v>
      </c>
      <c r="AN153" s="141"/>
      <c r="AO153" s="139">
        <v>0</v>
      </c>
      <c r="AP153" s="142"/>
    </row>
    <row r="154" spans="1:42" x14ac:dyDescent="0.25">
      <c r="A154" s="90" t="s">
        <v>405</v>
      </c>
      <c r="B154" s="117">
        <v>25</v>
      </c>
      <c r="C154" s="149">
        <v>0.72291666666666665</v>
      </c>
      <c r="D154" s="141"/>
      <c r="E154" s="139">
        <v>22.666666666666668</v>
      </c>
      <c r="F154" s="141"/>
      <c r="G154" s="139">
        <v>31</v>
      </c>
      <c r="H154" s="141"/>
      <c r="I154" s="139">
        <v>0.36666666666666664</v>
      </c>
      <c r="J154" s="141"/>
      <c r="K154" s="139">
        <v>2.6078431372549016</v>
      </c>
      <c r="L154" s="141"/>
      <c r="M154" s="139">
        <v>0.15686274509803921</v>
      </c>
      <c r="N154" s="141"/>
      <c r="O154" s="139">
        <v>1.1274509803921569</v>
      </c>
      <c r="P154" s="141"/>
      <c r="Q154" s="139">
        <v>1.284313725490196</v>
      </c>
      <c r="R154" s="141"/>
      <c r="S154" s="139">
        <v>0</v>
      </c>
      <c r="T154" s="141"/>
      <c r="U154" s="139">
        <v>0</v>
      </c>
      <c r="V154" s="141"/>
      <c r="W154" s="139">
        <v>0.81372549019607843</v>
      </c>
      <c r="X154" s="141"/>
      <c r="Y154" s="139">
        <v>0.81372549019607843</v>
      </c>
      <c r="Z154" s="141"/>
      <c r="AA154" s="139">
        <v>0</v>
      </c>
      <c r="AB154" s="141"/>
      <c r="AC154" s="139">
        <v>0.50980392156862742</v>
      </c>
      <c r="AD154" s="141"/>
      <c r="AE154" s="139">
        <v>0.50980392156862742</v>
      </c>
      <c r="AF154" s="141"/>
      <c r="AG154" s="139">
        <v>0</v>
      </c>
      <c r="AH154" s="141"/>
      <c r="AI154" s="139">
        <v>0</v>
      </c>
      <c r="AJ154" s="141"/>
      <c r="AK154" s="139"/>
      <c r="AL154" s="141"/>
      <c r="AM154" s="139">
        <v>0.50980392156862742</v>
      </c>
      <c r="AN154" s="141"/>
      <c r="AO154" s="139">
        <v>0</v>
      </c>
      <c r="AP154" s="142"/>
    </row>
    <row r="155" spans="1:42" x14ac:dyDescent="0.25">
      <c r="A155" s="90" t="s">
        <v>405</v>
      </c>
      <c r="B155" s="117">
        <v>26</v>
      </c>
      <c r="C155" s="149">
        <v>0.67083333333333328</v>
      </c>
      <c r="D155" s="141"/>
      <c r="E155" s="139">
        <v>23.666666666666668</v>
      </c>
      <c r="F155" s="141"/>
      <c r="G155" s="139">
        <v>26</v>
      </c>
      <c r="H155" s="141"/>
      <c r="I155" s="139">
        <v>0.41666666666666663</v>
      </c>
      <c r="J155" s="141"/>
      <c r="K155" s="139">
        <v>1.9591346153846154</v>
      </c>
      <c r="L155" s="141"/>
      <c r="M155" s="139">
        <v>0</v>
      </c>
      <c r="N155" s="141"/>
      <c r="O155" s="139">
        <v>1.3899038461538462</v>
      </c>
      <c r="P155" s="141"/>
      <c r="Q155" s="139">
        <v>1.3899038461538462</v>
      </c>
      <c r="R155" s="141"/>
      <c r="S155" s="139">
        <v>0</v>
      </c>
      <c r="T155" s="141"/>
      <c r="U155" s="139">
        <v>0</v>
      </c>
      <c r="V155" s="141"/>
      <c r="W155" s="139">
        <v>0</v>
      </c>
      <c r="X155" s="141"/>
      <c r="Y155" s="139">
        <v>0</v>
      </c>
      <c r="Z155" s="141"/>
      <c r="AA155" s="139">
        <v>0</v>
      </c>
      <c r="AB155" s="141"/>
      <c r="AC155" s="139">
        <v>0</v>
      </c>
      <c r="AD155" s="141"/>
      <c r="AE155" s="139">
        <v>0</v>
      </c>
      <c r="AF155" s="141"/>
      <c r="AG155" s="139">
        <v>0</v>
      </c>
      <c r="AH155" s="141"/>
      <c r="AI155" s="139">
        <v>0</v>
      </c>
      <c r="AJ155" s="141"/>
      <c r="AK155" s="139"/>
      <c r="AL155" s="141"/>
      <c r="AM155" s="139">
        <v>0</v>
      </c>
      <c r="AN155" s="141"/>
      <c r="AO155" s="139">
        <v>0.56923076923076921</v>
      </c>
      <c r="AP155" s="142"/>
    </row>
    <row r="156" spans="1:42" x14ac:dyDescent="0.25">
      <c r="A156" s="90" t="s">
        <v>405</v>
      </c>
      <c r="B156" s="117">
        <v>27</v>
      </c>
      <c r="C156" s="149">
        <v>0.51</v>
      </c>
      <c r="D156" s="141"/>
      <c r="E156" s="139">
        <v>14</v>
      </c>
      <c r="F156" s="141"/>
      <c r="G156" s="139">
        <v>16.333333333333332</v>
      </c>
      <c r="H156" s="141"/>
      <c r="I156" s="139">
        <v>0.25</v>
      </c>
      <c r="J156" s="141"/>
      <c r="K156" s="139">
        <v>10.988235294117647</v>
      </c>
      <c r="L156" s="141"/>
      <c r="M156" s="139">
        <v>0</v>
      </c>
      <c r="N156" s="141"/>
      <c r="O156" s="139">
        <v>2.5294117647058822</v>
      </c>
      <c r="P156" s="141"/>
      <c r="Q156" s="139">
        <v>2.5294117647058822</v>
      </c>
      <c r="R156" s="141"/>
      <c r="S156" s="139">
        <v>5.9294117647058826</v>
      </c>
      <c r="T156" s="141"/>
      <c r="U156" s="139">
        <v>0</v>
      </c>
      <c r="V156" s="141"/>
      <c r="W156" s="139">
        <v>0</v>
      </c>
      <c r="X156" s="141"/>
      <c r="Y156" s="139">
        <v>5.9294117647058826</v>
      </c>
      <c r="Z156" s="141"/>
      <c r="AA156" s="139">
        <v>1.2588235294117647</v>
      </c>
      <c r="AB156" s="141"/>
      <c r="AC156" s="139">
        <v>0</v>
      </c>
      <c r="AD156" s="141"/>
      <c r="AE156" s="139">
        <v>1.2588235294117647</v>
      </c>
      <c r="AF156" s="141"/>
      <c r="AG156" s="139">
        <v>0</v>
      </c>
      <c r="AH156" s="141"/>
      <c r="AI156" s="139">
        <v>0</v>
      </c>
      <c r="AJ156" s="141"/>
      <c r="AK156" s="139"/>
      <c r="AL156" s="141"/>
      <c r="AM156" s="139">
        <v>1.2588235294117647</v>
      </c>
      <c r="AN156" s="141"/>
      <c r="AO156" s="139">
        <v>1.2705882352941176</v>
      </c>
      <c r="AP156" s="142"/>
    </row>
    <row r="157" spans="1:42" x14ac:dyDescent="0.25">
      <c r="A157" s="90" t="s">
        <v>405</v>
      </c>
      <c r="B157" s="117">
        <v>28</v>
      </c>
      <c r="C157" s="149">
        <v>0.50833333333333341</v>
      </c>
      <c r="D157" s="141"/>
      <c r="E157" s="139">
        <v>11.333333333333334</v>
      </c>
      <c r="F157" s="141"/>
      <c r="G157" s="139">
        <v>19.333333333333332</v>
      </c>
      <c r="H157" s="141"/>
      <c r="I157" s="139">
        <v>0.15</v>
      </c>
      <c r="J157" s="141"/>
      <c r="K157" s="139">
        <v>16.39622641509434</v>
      </c>
      <c r="L157" s="141"/>
      <c r="M157" s="139">
        <v>0</v>
      </c>
      <c r="N157" s="141"/>
      <c r="O157" s="139">
        <v>2.2830188679245285</v>
      </c>
      <c r="P157" s="141"/>
      <c r="Q157" s="139">
        <v>2.2830188679245285</v>
      </c>
      <c r="R157" s="141"/>
      <c r="S157" s="139">
        <v>6.2735849056603774</v>
      </c>
      <c r="T157" s="141"/>
      <c r="U157" s="139">
        <v>0</v>
      </c>
      <c r="V157" s="141"/>
      <c r="W157" s="139">
        <v>0</v>
      </c>
      <c r="X157" s="141"/>
      <c r="Y157" s="139">
        <v>6.2735849056603774</v>
      </c>
      <c r="Z157" s="141"/>
      <c r="AA157" s="139">
        <v>7.8396226415094343</v>
      </c>
      <c r="AB157" s="141"/>
      <c r="AC157" s="139">
        <v>0</v>
      </c>
      <c r="AD157" s="141"/>
      <c r="AE157" s="139">
        <v>7.8396226415094343</v>
      </c>
      <c r="AF157" s="141"/>
      <c r="AG157" s="139">
        <v>0</v>
      </c>
      <c r="AH157" s="141"/>
      <c r="AI157" s="139">
        <v>0</v>
      </c>
      <c r="AJ157" s="141"/>
      <c r="AK157" s="139"/>
      <c r="AL157" s="141"/>
      <c r="AM157" s="139">
        <v>7.8396226415094343</v>
      </c>
      <c r="AN157" s="141"/>
      <c r="AO157" s="139">
        <v>0</v>
      </c>
      <c r="AP157" s="142"/>
    </row>
    <row r="158" spans="1:42" x14ac:dyDescent="0.25">
      <c r="A158" s="90" t="s">
        <v>405</v>
      </c>
      <c r="B158" s="117">
        <v>29</v>
      </c>
      <c r="C158" s="149">
        <v>0.64583333333333337</v>
      </c>
      <c r="D158" s="141"/>
      <c r="E158" s="139">
        <v>16.666666666666668</v>
      </c>
      <c r="F158" s="141"/>
      <c r="G158" s="139">
        <v>25.333333333333332</v>
      </c>
      <c r="H158" s="141"/>
      <c r="I158" s="139">
        <v>0.23333333333333331</v>
      </c>
      <c r="J158" s="141"/>
      <c r="K158" s="139">
        <v>13.433962264150944</v>
      </c>
      <c r="L158" s="141"/>
      <c r="M158" s="139">
        <v>0</v>
      </c>
      <c r="N158" s="141"/>
      <c r="O158" s="139">
        <v>4.0283018867924527</v>
      </c>
      <c r="P158" s="141"/>
      <c r="Q158" s="139">
        <v>4.0283018867924527</v>
      </c>
      <c r="R158" s="141"/>
      <c r="S158" s="139">
        <v>7.8207547169811322</v>
      </c>
      <c r="T158" s="141"/>
      <c r="U158" s="139">
        <v>0</v>
      </c>
      <c r="V158" s="141"/>
      <c r="W158" s="139">
        <v>0</v>
      </c>
      <c r="X158" s="141"/>
      <c r="Y158" s="139">
        <v>7.8207547169811322</v>
      </c>
      <c r="Z158" s="141"/>
      <c r="AA158" s="139">
        <v>1.2830188679245282</v>
      </c>
      <c r="AB158" s="141"/>
      <c r="AC158" s="139">
        <v>0</v>
      </c>
      <c r="AD158" s="141"/>
      <c r="AE158" s="139">
        <v>1.2830188679245282</v>
      </c>
      <c r="AF158" s="141"/>
      <c r="AG158" s="139">
        <v>0.30188679245283018</v>
      </c>
      <c r="AH158" s="141"/>
      <c r="AI158" s="139">
        <v>0</v>
      </c>
      <c r="AJ158" s="141"/>
      <c r="AK158" s="139"/>
      <c r="AL158" s="141"/>
      <c r="AM158" s="139">
        <v>1.5849056603773584</v>
      </c>
      <c r="AN158" s="141"/>
      <c r="AO158" s="139">
        <v>0</v>
      </c>
      <c r="AP158" s="142"/>
    </row>
    <row r="159" spans="1:42" x14ac:dyDescent="0.25">
      <c r="A159" s="90" t="s">
        <v>405</v>
      </c>
      <c r="B159" s="117">
        <v>30</v>
      </c>
      <c r="C159" s="149">
        <v>0.56666666666666665</v>
      </c>
      <c r="D159" s="141"/>
      <c r="E159" s="139">
        <v>16.166666666666668</v>
      </c>
      <c r="F159" s="141"/>
      <c r="G159" s="139">
        <v>17.833333333333332</v>
      </c>
      <c r="H159" s="141"/>
      <c r="I159" s="139">
        <v>0.27916666666666667</v>
      </c>
      <c r="J159" s="141"/>
      <c r="K159" s="139">
        <v>8.3482142857142865</v>
      </c>
      <c r="L159" s="141"/>
      <c r="M159" s="139">
        <v>0</v>
      </c>
      <c r="N159" s="141"/>
      <c r="O159" s="139">
        <v>2.8571428571428572</v>
      </c>
      <c r="P159" s="141"/>
      <c r="Q159" s="139">
        <v>2.8571428571428572</v>
      </c>
      <c r="R159" s="141"/>
      <c r="S159" s="139">
        <v>4.375</v>
      </c>
      <c r="T159" s="141"/>
      <c r="U159" s="139">
        <v>0</v>
      </c>
      <c r="V159" s="141"/>
      <c r="W159" s="139">
        <v>0</v>
      </c>
      <c r="X159" s="141"/>
      <c r="Y159" s="139">
        <v>4.375</v>
      </c>
      <c r="Z159" s="141"/>
      <c r="AA159" s="139">
        <v>1.1160714285714286</v>
      </c>
      <c r="AB159" s="141"/>
      <c r="AC159" s="139">
        <v>0</v>
      </c>
      <c r="AD159" s="141"/>
      <c r="AE159" s="139">
        <v>1.1160714285714286</v>
      </c>
      <c r="AF159" s="141"/>
      <c r="AG159" s="139">
        <v>0</v>
      </c>
      <c r="AH159" s="141"/>
      <c r="AI159" s="139">
        <v>0</v>
      </c>
      <c r="AJ159" s="141"/>
      <c r="AK159" s="139"/>
      <c r="AL159" s="141"/>
      <c r="AM159" s="139">
        <v>1.1160714285714286</v>
      </c>
      <c r="AN159" s="141"/>
      <c r="AO159" s="139">
        <v>0</v>
      </c>
      <c r="AP159" s="142"/>
    </row>
    <row r="160" spans="1:42" x14ac:dyDescent="0.25">
      <c r="A160" s="90" t="s">
        <v>405</v>
      </c>
      <c r="B160" s="117">
        <v>31</v>
      </c>
      <c r="C160" s="149">
        <v>0.58499999999999996</v>
      </c>
      <c r="D160" s="141"/>
      <c r="E160" s="139">
        <v>17.8</v>
      </c>
      <c r="F160" s="141"/>
      <c r="G160" s="139">
        <v>21.466666666666669</v>
      </c>
      <c r="H160" s="141"/>
      <c r="I160" s="139">
        <v>0.32500000000000001</v>
      </c>
      <c r="J160" s="141"/>
      <c r="K160" s="139">
        <v>10.980952380952379</v>
      </c>
      <c r="L160" s="141"/>
      <c r="M160" s="139">
        <v>0</v>
      </c>
      <c r="N160" s="141"/>
      <c r="O160" s="139">
        <v>4.019047619047619</v>
      </c>
      <c r="P160" s="141"/>
      <c r="Q160" s="139">
        <v>4.019047619047619</v>
      </c>
      <c r="R160" s="141"/>
      <c r="S160" s="139">
        <v>4.3047619047619046</v>
      </c>
      <c r="T160" s="141"/>
      <c r="U160" s="139">
        <v>0</v>
      </c>
      <c r="V160" s="141"/>
      <c r="W160" s="139">
        <v>0</v>
      </c>
      <c r="X160" s="141"/>
      <c r="Y160" s="139">
        <v>4.3047619047619046</v>
      </c>
      <c r="Z160" s="141"/>
      <c r="AA160" s="139">
        <v>1.2571428571428571</v>
      </c>
      <c r="AB160" s="141"/>
      <c r="AC160" s="139">
        <v>0</v>
      </c>
      <c r="AD160" s="141"/>
      <c r="AE160" s="139">
        <v>1.2571428571428571</v>
      </c>
      <c r="AF160" s="141"/>
      <c r="AG160" s="139">
        <v>0</v>
      </c>
      <c r="AH160" s="141"/>
      <c r="AI160" s="139">
        <v>0</v>
      </c>
      <c r="AJ160" s="141"/>
      <c r="AK160" s="139"/>
      <c r="AL160" s="141"/>
      <c r="AM160" s="139">
        <v>1.2571428571428571</v>
      </c>
      <c r="AN160" s="141"/>
      <c r="AO160" s="139">
        <v>1.4</v>
      </c>
      <c r="AP160" s="142"/>
    </row>
    <row r="161" spans="1:42" x14ac:dyDescent="0.25">
      <c r="A161" s="90" t="s">
        <v>405</v>
      </c>
      <c r="B161" s="117">
        <v>32</v>
      </c>
      <c r="C161" s="149">
        <v>0.50499999999999989</v>
      </c>
      <c r="D161" s="141"/>
      <c r="E161" s="139">
        <v>14.6</v>
      </c>
      <c r="F161" s="141"/>
      <c r="G161" s="139">
        <v>17.600000000000001</v>
      </c>
      <c r="H161" s="141"/>
      <c r="I161" s="139">
        <v>0.22500000000000001</v>
      </c>
      <c r="J161" s="141"/>
      <c r="K161" s="139">
        <v>10.571428571428571</v>
      </c>
      <c r="L161" s="141"/>
      <c r="M161" s="139">
        <v>0</v>
      </c>
      <c r="N161" s="141"/>
      <c r="O161" s="139">
        <v>1.9523809523809523</v>
      </c>
      <c r="P161" s="141"/>
      <c r="Q161" s="139">
        <v>1.9523809523809523</v>
      </c>
      <c r="R161" s="141"/>
      <c r="S161" s="139">
        <v>5.9523809523809526</v>
      </c>
      <c r="T161" s="141"/>
      <c r="U161" s="139">
        <v>0</v>
      </c>
      <c r="V161" s="141"/>
      <c r="W161" s="139">
        <v>0</v>
      </c>
      <c r="X161" s="141"/>
      <c r="Y161" s="139">
        <v>5.9523809523809526</v>
      </c>
      <c r="Z161" s="141"/>
      <c r="AA161" s="139">
        <v>2.6666666666666665</v>
      </c>
      <c r="AB161" s="141"/>
      <c r="AC161" s="139">
        <v>0</v>
      </c>
      <c r="AD161" s="141"/>
      <c r="AE161" s="139">
        <v>2.6666666666666665</v>
      </c>
      <c r="AF161" s="141"/>
      <c r="AG161" s="139">
        <v>0</v>
      </c>
      <c r="AH161" s="141"/>
      <c r="AI161" s="139">
        <v>0</v>
      </c>
      <c r="AJ161" s="141"/>
      <c r="AK161" s="139"/>
      <c r="AL161" s="141"/>
      <c r="AM161" s="139">
        <v>2.6666666666666665</v>
      </c>
      <c r="AN161" s="141"/>
      <c r="AO161" s="139">
        <v>0</v>
      </c>
      <c r="AP161" s="142"/>
    </row>
    <row r="162" spans="1:42" x14ac:dyDescent="0.25">
      <c r="A162" s="90" t="s">
        <v>405</v>
      </c>
      <c r="B162" s="117">
        <v>33</v>
      </c>
      <c r="C162" s="149">
        <v>0.39249999999999996</v>
      </c>
      <c r="D162" s="141"/>
      <c r="E162" s="139">
        <v>12</v>
      </c>
      <c r="F162" s="141"/>
      <c r="G162" s="139">
        <v>13.333333333333334</v>
      </c>
      <c r="H162" s="141"/>
      <c r="I162" s="139">
        <v>0.2</v>
      </c>
      <c r="J162" s="141"/>
      <c r="K162" s="139">
        <v>0</v>
      </c>
      <c r="L162" s="141"/>
      <c r="M162" s="139">
        <v>0</v>
      </c>
      <c r="N162" s="141"/>
      <c r="O162" s="139">
        <v>0</v>
      </c>
      <c r="P162" s="141"/>
      <c r="Q162" s="139">
        <v>0</v>
      </c>
      <c r="R162" s="141"/>
      <c r="S162" s="139">
        <v>0</v>
      </c>
      <c r="T162" s="141"/>
      <c r="U162" s="139">
        <v>0</v>
      </c>
      <c r="V162" s="141"/>
      <c r="W162" s="139">
        <v>0</v>
      </c>
      <c r="X162" s="141"/>
      <c r="Y162" s="139">
        <v>0</v>
      </c>
      <c r="Z162" s="141"/>
      <c r="AA162" s="139">
        <v>0</v>
      </c>
      <c r="AB162" s="141"/>
      <c r="AC162" s="139">
        <v>0</v>
      </c>
      <c r="AD162" s="141"/>
      <c r="AE162" s="139">
        <v>0</v>
      </c>
      <c r="AF162" s="141"/>
      <c r="AG162" s="139">
        <v>0</v>
      </c>
      <c r="AH162" s="141"/>
      <c r="AI162" s="139">
        <v>0</v>
      </c>
      <c r="AJ162" s="141"/>
      <c r="AK162" s="139"/>
      <c r="AL162" s="141"/>
      <c r="AM162" s="139">
        <v>0</v>
      </c>
      <c r="AN162" s="141"/>
      <c r="AO162" s="139">
        <v>0</v>
      </c>
      <c r="AP162" s="142"/>
    </row>
    <row r="163" spans="1:42" x14ac:dyDescent="0.25">
      <c r="A163" s="90" t="s">
        <v>405</v>
      </c>
      <c r="B163" s="117">
        <v>34</v>
      </c>
      <c r="C163" s="149">
        <v>0.71875000000000011</v>
      </c>
      <c r="D163" s="141"/>
      <c r="E163" s="139">
        <v>22.333333333333332</v>
      </c>
      <c r="F163" s="141"/>
      <c r="G163" s="139">
        <v>30.666666666666664</v>
      </c>
      <c r="H163" s="141"/>
      <c r="I163" s="139">
        <v>0.35833333333333334</v>
      </c>
      <c r="J163" s="141"/>
      <c r="K163" s="139">
        <v>0.81553398058252424</v>
      </c>
      <c r="L163" s="141"/>
      <c r="M163" s="139">
        <v>0</v>
      </c>
      <c r="N163" s="141"/>
      <c r="O163" s="139">
        <v>0</v>
      </c>
      <c r="P163" s="141"/>
      <c r="Q163" s="139">
        <v>0</v>
      </c>
      <c r="R163" s="141"/>
      <c r="S163" s="139">
        <v>0</v>
      </c>
      <c r="T163" s="141"/>
      <c r="U163" s="139">
        <v>0</v>
      </c>
      <c r="V163" s="141"/>
      <c r="W163" s="139">
        <v>0.81553398058252424</v>
      </c>
      <c r="X163" s="141"/>
      <c r="Y163" s="139">
        <v>0.81553398058252424</v>
      </c>
      <c r="Z163" s="141"/>
      <c r="AA163" s="139">
        <v>0</v>
      </c>
      <c r="AB163" s="141"/>
      <c r="AC163" s="139">
        <v>0</v>
      </c>
      <c r="AD163" s="141"/>
      <c r="AE163" s="139">
        <v>0</v>
      </c>
      <c r="AF163" s="141"/>
      <c r="AG163" s="139">
        <v>0</v>
      </c>
      <c r="AH163" s="141"/>
      <c r="AI163" s="139">
        <v>0</v>
      </c>
      <c r="AJ163" s="141"/>
      <c r="AK163" s="139"/>
      <c r="AL163" s="141"/>
      <c r="AM163" s="139">
        <v>0</v>
      </c>
      <c r="AN163" s="141"/>
      <c r="AO163" s="139">
        <v>0</v>
      </c>
      <c r="AP163" s="142"/>
    </row>
    <row r="164" spans="1:42" x14ac:dyDescent="0.25">
      <c r="A164" s="90" t="s">
        <v>405</v>
      </c>
      <c r="B164" s="117">
        <v>35</v>
      </c>
      <c r="C164" s="149">
        <v>0.46250000000000002</v>
      </c>
      <c r="D164" s="141"/>
      <c r="E164" s="139">
        <v>4</v>
      </c>
      <c r="F164" s="141"/>
      <c r="G164" s="139">
        <v>16</v>
      </c>
      <c r="H164" s="141"/>
      <c r="I164" s="139">
        <v>0</v>
      </c>
      <c r="J164" s="141"/>
      <c r="K164" s="139"/>
      <c r="L164" s="141"/>
      <c r="M164" s="139"/>
      <c r="N164" s="141"/>
      <c r="O164" s="139"/>
      <c r="P164" s="141"/>
      <c r="Q164" s="139">
        <v>0</v>
      </c>
      <c r="R164" s="141"/>
      <c r="S164" s="139"/>
      <c r="T164" s="141"/>
      <c r="U164" s="139"/>
      <c r="V164" s="141"/>
      <c r="W164" s="139"/>
      <c r="X164" s="141"/>
      <c r="Y164" s="139"/>
      <c r="Z164" s="141"/>
      <c r="AA164" s="139"/>
      <c r="AB164" s="141"/>
      <c r="AC164" s="139"/>
      <c r="AD164" s="141"/>
      <c r="AE164" s="139"/>
      <c r="AF164" s="141"/>
      <c r="AG164" s="139"/>
      <c r="AH164" s="141"/>
      <c r="AI164" s="139"/>
      <c r="AJ164" s="141"/>
      <c r="AK164" s="139"/>
      <c r="AL164" s="141"/>
      <c r="AM164" s="139"/>
      <c r="AN164" s="141"/>
      <c r="AO164" s="139"/>
      <c r="AP164" s="142"/>
    </row>
    <row r="165" spans="1:42" x14ac:dyDescent="0.25">
      <c r="A165" s="90" t="s">
        <v>405</v>
      </c>
      <c r="B165" s="117">
        <v>36</v>
      </c>
      <c r="C165" s="149">
        <v>0.73124999999999996</v>
      </c>
      <c r="D165" s="141"/>
      <c r="E165" s="139">
        <v>21.5</v>
      </c>
      <c r="F165" s="141"/>
      <c r="G165" s="139">
        <v>31.5</v>
      </c>
      <c r="H165" s="141"/>
      <c r="I165" s="139">
        <v>0.33750000000000002</v>
      </c>
      <c r="J165" s="141"/>
      <c r="K165" s="139">
        <v>0.76595744680851063</v>
      </c>
      <c r="L165" s="141"/>
      <c r="M165" s="139">
        <v>0</v>
      </c>
      <c r="N165" s="141"/>
      <c r="O165" s="139">
        <v>0.76595744680851063</v>
      </c>
      <c r="P165" s="141"/>
      <c r="Q165" s="139">
        <v>0.76595744680851063</v>
      </c>
      <c r="R165" s="141"/>
      <c r="S165" s="139">
        <v>0</v>
      </c>
      <c r="T165" s="141"/>
      <c r="U165" s="139">
        <v>0</v>
      </c>
      <c r="V165" s="141"/>
      <c r="W165" s="139">
        <v>0</v>
      </c>
      <c r="X165" s="141"/>
      <c r="Y165" s="139">
        <v>0</v>
      </c>
      <c r="Z165" s="141"/>
      <c r="AA165" s="139">
        <v>0</v>
      </c>
      <c r="AB165" s="141"/>
      <c r="AC165" s="139">
        <v>0</v>
      </c>
      <c r="AD165" s="141"/>
      <c r="AE165" s="139">
        <v>0</v>
      </c>
      <c r="AF165" s="141"/>
      <c r="AG165" s="139">
        <v>0</v>
      </c>
      <c r="AH165" s="141"/>
      <c r="AI165" s="139">
        <v>0</v>
      </c>
      <c r="AJ165" s="141"/>
      <c r="AK165" s="139"/>
      <c r="AL165" s="141"/>
      <c r="AM165" s="139">
        <v>0</v>
      </c>
      <c r="AN165" s="141"/>
      <c r="AO165" s="139">
        <v>0</v>
      </c>
      <c r="AP165" s="142"/>
    </row>
    <row r="166" spans="1:42" x14ac:dyDescent="0.25">
      <c r="A166" s="90" t="s">
        <v>405</v>
      </c>
      <c r="B166" s="117">
        <v>37</v>
      </c>
      <c r="C166" s="149">
        <v>0.46666666666666667</v>
      </c>
      <c r="D166" s="141"/>
      <c r="E166" s="139">
        <v>9.3333333333333321</v>
      </c>
      <c r="F166" s="141"/>
      <c r="G166" s="139">
        <v>15.666666666666668</v>
      </c>
      <c r="H166" s="141"/>
      <c r="I166" s="139">
        <v>0.17499999999999999</v>
      </c>
      <c r="J166" s="141"/>
      <c r="K166" s="139">
        <v>6.282051282051281</v>
      </c>
      <c r="L166" s="141"/>
      <c r="M166" s="139">
        <v>0</v>
      </c>
      <c r="N166" s="141"/>
      <c r="O166" s="139">
        <v>0.96153846153846156</v>
      </c>
      <c r="P166" s="141"/>
      <c r="Q166" s="139">
        <v>0.96153846153846156</v>
      </c>
      <c r="R166" s="141"/>
      <c r="S166" s="139">
        <v>0</v>
      </c>
      <c r="T166" s="141"/>
      <c r="U166" s="139">
        <v>1.1538461538461537</v>
      </c>
      <c r="V166" s="141"/>
      <c r="W166" s="139">
        <v>2.3076923076923075</v>
      </c>
      <c r="X166" s="141"/>
      <c r="Y166" s="139">
        <v>3.4615384615384612</v>
      </c>
      <c r="Z166" s="141"/>
      <c r="AA166" s="139">
        <v>0</v>
      </c>
      <c r="AB166" s="141"/>
      <c r="AC166" s="139">
        <v>1.858974358974359</v>
      </c>
      <c r="AD166" s="141"/>
      <c r="AE166" s="139">
        <v>1.858974358974359</v>
      </c>
      <c r="AF166" s="141"/>
      <c r="AG166" s="139">
        <v>0</v>
      </c>
      <c r="AH166" s="141"/>
      <c r="AI166" s="139">
        <v>0</v>
      </c>
      <c r="AJ166" s="141"/>
      <c r="AK166" s="139"/>
      <c r="AL166" s="141"/>
      <c r="AM166" s="139">
        <v>1.858974358974359</v>
      </c>
      <c r="AN166" s="141"/>
      <c r="AO166" s="139">
        <v>0</v>
      </c>
      <c r="AP166" s="142"/>
    </row>
    <row r="167" spans="1:42" x14ac:dyDescent="0.25">
      <c r="A167" s="90" t="s">
        <v>405</v>
      </c>
      <c r="B167" s="117">
        <v>38</v>
      </c>
      <c r="C167" s="149"/>
      <c r="D167" s="141">
        <v>0.36249999999999999</v>
      </c>
      <c r="E167" s="139"/>
      <c r="F167" s="141">
        <v>12</v>
      </c>
      <c r="G167" s="139"/>
      <c r="H167" s="141">
        <v>11</v>
      </c>
      <c r="I167" s="139"/>
      <c r="J167" s="141">
        <v>0.22500000000000001</v>
      </c>
      <c r="K167" s="139"/>
      <c r="L167" s="141">
        <v>0</v>
      </c>
      <c r="M167" s="139"/>
      <c r="N167" s="141">
        <v>0</v>
      </c>
      <c r="O167" s="139"/>
      <c r="P167" s="141">
        <v>0</v>
      </c>
      <c r="Q167" s="139"/>
      <c r="R167" s="141">
        <v>0</v>
      </c>
      <c r="S167" s="139"/>
      <c r="T167" s="141">
        <v>0</v>
      </c>
      <c r="U167" s="139"/>
      <c r="V167" s="141">
        <v>0</v>
      </c>
      <c r="W167" s="139"/>
      <c r="X167" s="141">
        <v>0</v>
      </c>
      <c r="Y167" s="139"/>
      <c r="Z167" s="141">
        <v>0</v>
      </c>
      <c r="AA167" s="139"/>
      <c r="AB167" s="141">
        <v>0</v>
      </c>
      <c r="AC167" s="139"/>
      <c r="AD167" s="141">
        <v>0</v>
      </c>
      <c r="AE167" s="139"/>
      <c r="AF167" s="141">
        <v>0</v>
      </c>
      <c r="AG167" s="139"/>
      <c r="AH167" s="141">
        <v>0</v>
      </c>
      <c r="AI167" s="139"/>
      <c r="AJ167" s="141">
        <v>0</v>
      </c>
      <c r="AK167" s="139"/>
      <c r="AL167" s="141"/>
      <c r="AM167" s="139"/>
      <c r="AN167" s="141">
        <v>0</v>
      </c>
      <c r="AO167" s="139"/>
      <c r="AP167" s="142">
        <v>0</v>
      </c>
    </row>
    <row r="168" spans="1:42" x14ac:dyDescent="0.25">
      <c r="A168" s="90" t="s">
        <v>405</v>
      </c>
      <c r="B168" s="117">
        <v>39</v>
      </c>
      <c r="C168" s="149">
        <v>0.52500000000000002</v>
      </c>
      <c r="D168" s="141"/>
      <c r="E168" s="139">
        <v>12</v>
      </c>
      <c r="F168" s="141"/>
      <c r="G168" s="139">
        <v>20.166666666666668</v>
      </c>
      <c r="H168" s="141"/>
      <c r="I168" s="139">
        <v>0.27500000000000002</v>
      </c>
      <c r="J168" s="141"/>
      <c r="K168" s="139">
        <v>0.72812500000000002</v>
      </c>
      <c r="L168" s="141"/>
      <c r="M168" s="139">
        <v>0.10312500000000001</v>
      </c>
      <c r="N168" s="141"/>
      <c r="O168" s="139">
        <v>0.10416666666666667</v>
      </c>
      <c r="P168" s="141"/>
      <c r="Q168" s="139">
        <v>0.20729166666666668</v>
      </c>
      <c r="R168" s="141"/>
      <c r="S168" s="139">
        <v>0.10416666666666667</v>
      </c>
      <c r="T168" s="141"/>
      <c r="U168" s="139">
        <v>0.10416666666666667</v>
      </c>
      <c r="V168" s="141"/>
      <c r="W168" s="139">
        <v>0.10416666666666667</v>
      </c>
      <c r="X168" s="141"/>
      <c r="Y168" s="139">
        <v>0.3125</v>
      </c>
      <c r="Z168" s="141"/>
      <c r="AA168" s="139">
        <v>0.10416666666666667</v>
      </c>
      <c r="AB168" s="141"/>
      <c r="AC168" s="139">
        <v>0.10416666666666667</v>
      </c>
      <c r="AD168" s="141"/>
      <c r="AE168" s="139">
        <v>0.20833333333333334</v>
      </c>
      <c r="AF168" s="141"/>
      <c r="AG168" s="139">
        <v>0</v>
      </c>
      <c r="AH168" s="141"/>
      <c r="AI168" s="139">
        <v>0</v>
      </c>
      <c r="AJ168" s="141"/>
      <c r="AK168" s="139"/>
      <c r="AL168" s="141"/>
      <c r="AM168" s="139">
        <v>0.20833333333333334</v>
      </c>
      <c r="AN168" s="141"/>
      <c r="AO168" s="139">
        <v>0</v>
      </c>
      <c r="AP168" s="142"/>
    </row>
    <row r="169" spans="1:42" x14ac:dyDescent="0.25">
      <c r="A169" s="90" t="s">
        <v>405</v>
      </c>
      <c r="B169" s="117">
        <v>40</v>
      </c>
      <c r="C169" s="149">
        <v>0.35416666666666663</v>
      </c>
      <c r="D169" s="141"/>
      <c r="E169" s="139">
        <v>13.333333333333334</v>
      </c>
      <c r="F169" s="141"/>
      <c r="G169" s="139">
        <v>10.833333333333334</v>
      </c>
      <c r="H169" s="141"/>
      <c r="I169" s="139">
        <v>0.23333333333333331</v>
      </c>
      <c r="J169" s="141"/>
      <c r="K169" s="139">
        <v>3.98</v>
      </c>
      <c r="L169" s="141"/>
      <c r="M169" s="139">
        <v>0.48000000000000004</v>
      </c>
      <c r="N169" s="141"/>
      <c r="O169" s="139">
        <v>0.5</v>
      </c>
      <c r="P169" s="141"/>
      <c r="Q169" s="139">
        <v>0.98</v>
      </c>
      <c r="R169" s="141"/>
      <c r="S169" s="139">
        <v>0.5</v>
      </c>
      <c r="T169" s="141"/>
      <c r="U169" s="139">
        <v>0.5</v>
      </c>
      <c r="V169" s="141"/>
      <c r="W169" s="139">
        <v>0.5</v>
      </c>
      <c r="X169" s="141"/>
      <c r="Y169" s="139">
        <v>1.5</v>
      </c>
      <c r="Z169" s="141"/>
      <c r="AA169" s="139">
        <v>0.5</v>
      </c>
      <c r="AB169" s="141"/>
      <c r="AC169" s="139">
        <v>0.5</v>
      </c>
      <c r="AD169" s="141"/>
      <c r="AE169" s="139">
        <v>1</v>
      </c>
      <c r="AF169" s="141"/>
      <c r="AG169" s="139">
        <v>0</v>
      </c>
      <c r="AH169" s="141"/>
      <c r="AI169" s="139">
        <v>0.5</v>
      </c>
      <c r="AJ169" s="141"/>
      <c r="AK169" s="139"/>
      <c r="AL169" s="141"/>
      <c r="AM169" s="139">
        <v>1.5</v>
      </c>
      <c r="AN169" s="141"/>
      <c r="AO169" s="139">
        <v>0</v>
      </c>
      <c r="AP169" s="142"/>
    </row>
    <row r="170" spans="1:42" x14ac:dyDescent="0.25">
      <c r="A170" s="90" t="s">
        <v>405</v>
      </c>
      <c r="B170" s="117">
        <v>41</v>
      </c>
      <c r="C170" s="149">
        <v>0.19583333333333333</v>
      </c>
      <c r="D170" s="141"/>
      <c r="E170" s="139">
        <v>8.6666666666666679</v>
      </c>
      <c r="F170" s="141"/>
      <c r="G170" s="139">
        <v>8.6666666666666661</v>
      </c>
      <c r="H170" s="141"/>
      <c r="I170" s="139">
        <v>0.16666666666666666</v>
      </c>
      <c r="J170" s="141"/>
      <c r="K170" s="139">
        <v>0</v>
      </c>
      <c r="L170" s="141"/>
      <c r="M170" s="139">
        <v>0</v>
      </c>
      <c r="N170" s="141"/>
      <c r="O170" s="139">
        <v>0</v>
      </c>
      <c r="P170" s="141"/>
      <c r="Q170" s="139">
        <v>0</v>
      </c>
      <c r="R170" s="141"/>
      <c r="S170" s="139">
        <v>0</v>
      </c>
      <c r="T170" s="141"/>
      <c r="U170" s="139">
        <v>0</v>
      </c>
      <c r="V170" s="141"/>
      <c r="W170" s="139">
        <v>0</v>
      </c>
      <c r="X170" s="141"/>
      <c r="Y170" s="139">
        <v>0</v>
      </c>
      <c r="Z170" s="141"/>
      <c r="AA170" s="139">
        <v>0</v>
      </c>
      <c r="AB170" s="141"/>
      <c r="AC170" s="139">
        <v>0</v>
      </c>
      <c r="AD170" s="141"/>
      <c r="AE170" s="139">
        <v>0</v>
      </c>
      <c r="AF170" s="141"/>
      <c r="AG170" s="139">
        <v>0</v>
      </c>
      <c r="AH170" s="141"/>
      <c r="AI170" s="139">
        <v>0</v>
      </c>
      <c r="AJ170" s="141"/>
      <c r="AK170" s="139"/>
      <c r="AL170" s="141"/>
      <c r="AM170" s="139">
        <v>0</v>
      </c>
      <c r="AN170" s="141"/>
      <c r="AO170" s="139">
        <v>0</v>
      </c>
      <c r="AP170" s="142"/>
    </row>
    <row r="171" spans="1:42" x14ac:dyDescent="0.25">
      <c r="A171" s="90" t="s">
        <v>405</v>
      </c>
      <c r="B171" s="117">
        <v>42</v>
      </c>
      <c r="C171" s="149">
        <v>0.39583333333333331</v>
      </c>
      <c r="D171" s="141"/>
      <c r="E171" s="139">
        <v>9.6666666666666661</v>
      </c>
      <c r="F171" s="141"/>
      <c r="G171" s="139">
        <v>12.833333333333334</v>
      </c>
      <c r="H171" s="141"/>
      <c r="I171" s="139">
        <v>0.14166666666666666</v>
      </c>
      <c r="J171" s="141"/>
      <c r="K171" s="139">
        <v>9.375</v>
      </c>
      <c r="L171" s="141"/>
      <c r="M171" s="139">
        <v>0.9375</v>
      </c>
      <c r="N171" s="141"/>
      <c r="O171" s="139">
        <v>0.9375</v>
      </c>
      <c r="P171" s="141"/>
      <c r="Q171" s="139">
        <v>1.875</v>
      </c>
      <c r="R171" s="141"/>
      <c r="S171" s="139">
        <v>0</v>
      </c>
      <c r="T171" s="141"/>
      <c r="U171" s="139">
        <v>0</v>
      </c>
      <c r="V171" s="141"/>
      <c r="W171" s="139">
        <v>5.625</v>
      </c>
      <c r="X171" s="141"/>
      <c r="Y171" s="139">
        <v>5.625</v>
      </c>
      <c r="Z171" s="141"/>
      <c r="AA171" s="139">
        <v>0</v>
      </c>
      <c r="AB171" s="141"/>
      <c r="AC171" s="139">
        <v>1.875</v>
      </c>
      <c r="AD171" s="141"/>
      <c r="AE171" s="139">
        <v>1.875</v>
      </c>
      <c r="AF171" s="141"/>
      <c r="AG171" s="139">
        <v>0</v>
      </c>
      <c r="AH171" s="141"/>
      <c r="AI171" s="139">
        <v>0</v>
      </c>
      <c r="AJ171" s="141"/>
      <c r="AK171" s="139"/>
      <c r="AL171" s="141"/>
      <c r="AM171" s="139">
        <v>1.875</v>
      </c>
      <c r="AN171" s="141"/>
      <c r="AO171" s="139">
        <v>0</v>
      </c>
      <c r="AP171" s="142"/>
    </row>
    <row r="172" spans="1:42" x14ac:dyDescent="0.25">
      <c r="A172" s="119" t="s">
        <v>86</v>
      </c>
      <c r="B172" s="114">
        <v>3</v>
      </c>
      <c r="C172" s="150">
        <v>0.72499999999999998</v>
      </c>
      <c r="D172" s="138"/>
      <c r="E172" s="137"/>
      <c r="F172" s="138"/>
      <c r="G172" s="137"/>
      <c r="H172" s="138"/>
      <c r="I172" s="137"/>
      <c r="J172" s="138"/>
      <c r="K172" s="137">
        <v>19.899999999999999</v>
      </c>
      <c r="L172" s="138"/>
      <c r="M172" s="137"/>
      <c r="N172" s="138"/>
      <c r="O172" s="137"/>
      <c r="P172" s="138"/>
      <c r="Q172" s="137">
        <v>0</v>
      </c>
      <c r="R172" s="138"/>
      <c r="S172" s="137">
        <v>0</v>
      </c>
      <c r="T172" s="138"/>
      <c r="U172" s="137">
        <v>0</v>
      </c>
      <c r="V172" s="138"/>
      <c r="W172" s="137">
        <v>3.9</v>
      </c>
      <c r="X172" s="138"/>
      <c r="Y172" s="137">
        <v>3.9</v>
      </c>
      <c r="Z172" s="138"/>
      <c r="AA172" s="137">
        <v>0</v>
      </c>
      <c r="AB172" s="138"/>
      <c r="AC172" s="137">
        <v>16</v>
      </c>
      <c r="AD172" s="138"/>
      <c r="AE172" s="137">
        <v>16</v>
      </c>
      <c r="AF172" s="138"/>
      <c r="AG172" s="137"/>
      <c r="AH172" s="138"/>
      <c r="AI172" s="137"/>
      <c r="AJ172" s="138"/>
      <c r="AK172" s="137">
        <v>0</v>
      </c>
      <c r="AL172" s="138"/>
      <c r="AM172" s="137">
        <v>16</v>
      </c>
      <c r="AN172" s="138"/>
      <c r="AO172" s="137"/>
      <c r="AP172" s="140"/>
    </row>
    <row r="173" spans="1:42" x14ac:dyDescent="0.25">
      <c r="A173" s="90" t="s">
        <v>86</v>
      </c>
      <c r="B173" s="117">
        <v>4</v>
      </c>
      <c r="C173" s="149">
        <v>0.7</v>
      </c>
      <c r="D173" s="141"/>
      <c r="E173" s="139"/>
      <c r="F173" s="141"/>
      <c r="G173" s="139"/>
      <c r="H173" s="141"/>
      <c r="I173" s="139"/>
      <c r="J173" s="141"/>
      <c r="K173" s="139">
        <v>25.2</v>
      </c>
      <c r="L173" s="141"/>
      <c r="M173" s="139"/>
      <c r="N173" s="141"/>
      <c r="O173" s="139"/>
      <c r="P173" s="141"/>
      <c r="Q173" s="139">
        <v>0.3</v>
      </c>
      <c r="R173" s="141"/>
      <c r="S173" s="139">
        <v>10</v>
      </c>
      <c r="T173" s="141"/>
      <c r="U173" s="139">
        <v>0</v>
      </c>
      <c r="V173" s="141"/>
      <c r="W173" s="139">
        <v>14</v>
      </c>
      <c r="X173" s="141"/>
      <c r="Y173" s="139">
        <v>24</v>
      </c>
      <c r="Z173" s="141"/>
      <c r="AA173" s="139">
        <v>0</v>
      </c>
      <c r="AB173" s="141"/>
      <c r="AC173" s="139">
        <v>0.9</v>
      </c>
      <c r="AD173" s="141"/>
      <c r="AE173" s="139">
        <v>0.9</v>
      </c>
      <c r="AF173" s="141"/>
      <c r="AG173" s="139"/>
      <c r="AH173" s="141"/>
      <c r="AI173" s="139"/>
      <c r="AJ173" s="141"/>
      <c r="AK173" s="139">
        <v>0</v>
      </c>
      <c r="AL173" s="141"/>
      <c r="AM173" s="139">
        <v>0.9</v>
      </c>
      <c r="AN173" s="141"/>
      <c r="AO173" s="139"/>
      <c r="AP173" s="142"/>
    </row>
    <row r="174" spans="1:42" x14ac:dyDescent="0.25">
      <c r="A174" s="90" t="s">
        <v>86</v>
      </c>
      <c r="B174" s="117">
        <v>5</v>
      </c>
      <c r="C174" s="149">
        <v>0.7</v>
      </c>
      <c r="D174" s="141"/>
      <c r="E174" s="139"/>
      <c r="F174" s="141"/>
      <c r="G174" s="139"/>
      <c r="H174" s="141"/>
      <c r="I174" s="139"/>
      <c r="J174" s="141"/>
      <c r="K174" s="139">
        <v>12.02</v>
      </c>
      <c r="L174" s="141"/>
      <c r="M174" s="139"/>
      <c r="N174" s="141"/>
      <c r="O174" s="139"/>
      <c r="P174" s="141"/>
      <c r="Q174" s="139">
        <v>0.02</v>
      </c>
      <c r="R174" s="141"/>
      <c r="S174" s="139">
        <v>0</v>
      </c>
      <c r="T174" s="141"/>
      <c r="U174" s="139">
        <v>0</v>
      </c>
      <c r="V174" s="141"/>
      <c r="W174" s="139">
        <v>11</v>
      </c>
      <c r="X174" s="141"/>
      <c r="Y174" s="139">
        <v>11</v>
      </c>
      <c r="Z174" s="141"/>
      <c r="AA174" s="139">
        <v>0</v>
      </c>
      <c r="AB174" s="141"/>
      <c r="AC174" s="139">
        <v>1</v>
      </c>
      <c r="AD174" s="141"/>
      <c r="AE174" s="139">
        <v>1</v>
      </c>
      <c r="AF174" s="141"/>
      <c r="AG174" s="139"/>
      <c r="AH174" s="141"/>
      <c r="AI174" s="139"/>
      <c r="AJ174" s="141"/>
      <c r="AK174" s="139">
        <v>0</v>
      </c>
      <c r="AL174" s="141"/>
      <c r="AM174" s="139">
        <v>1</v>
      </c>
      <c r="AN174" s="141"/>
      <c r="AO174" s="139"/>
      <c r="AP174" s="142"/>
    </row>
    <row r="175" spans="1:42" x14ac:dyDescent="0.25">
      <c r="A175" s="90" t="s">
        <v>86</v>
      </c>
      <c r="B175" s="117">
        <v>6</v>
      </c>
      <c r="C175" s="149">
        <v>0.625</v>
      </c>
      <c r="D175" s="141"/>
      <c r="E175" s="139"/>
      <c r="F175" s="141"/>
      <c r="G175" s="139"/>
      <c r="H175" s="141"/>
      <c r="I175" s="139"/>
      <c r="J175" s="141"/>
      <c r="K175" s="139">
        <v>16.3</v>
      </c>
      <c r="L175" s="141"/>
      <c r="M175" s="139"/>
      <c r="N175" s="141"/>
      <c r="O175" s="139"/>
      <c r="P175" s="141"/>
      <c r="Q175" s="139">
        <v>0.1</v>
      </c>
      <c r="R175" s="141"/>
      <c r="S175" s="139">
        <v>0</v>
      </c>
      <c r="T175" s="141"/>
      <c r="U175" s="139">
        <v>0</v>
      </c>
      <c r="V175" s="141"/>
      <c r="W175" s="139">
        <v>15</v>
      </c>
      <c r="X175" s="141"/>
      <c r="Y175" s="139">
        <v>15</v>
      </c>
      <c r="Z175" s="141"/>
      <c r="AA175" s="139">
        <v>0</v>
      </c>
      <c r="AB175" s="141"/>
      <c r="AC175" s="139">
        <v>1.2</v>
      </c>
      <c r="AD175" s="141"/>
      <c r="AE175" s="139">
        <v>1.2</v>
      </c>
      <c r="AF175" s="141"/>
      <c r="AG175" s="139"/>
      <c r="AH175" s="141"/>
      <c r="AI175" s="139"/>
      <c r="AJ175" s="141"/>
      <c r="AK175" s="139">
        <v>0</v>
      </c>
      <c r="AL175" s="141"/>
      <c r="AM175" s="139">
        <v>1.2</v>
      </c>
      <c r="AN175" s="141"/>
      <c r="AO175" s="139"/>
      <c r="AP175" s="142"/>
    </row>
    <row r="176" spans="1:42" x14ac:dyDescent="0.25">
      <c r="A176" s="90" t="s">
        <v>86</v>
      </c>
      <c r="B176" s="117">
        <v>7</v>
      </c>
      <c r="C176" s="149">
        <v>0.74583333333333335</v>
      </c>
      <c r="D176" s="141"/>
      <c r="E176" s="139"/>
      <c r="F176" s="141"/>
      <c r="G176" s="139"/>
      <c r="H176" s="141"/>
      <c r="I176" s="139"/>
      <c r="J176" s="141"/>
      <c r="K176" s="139">
        <v>12.477777777777778</v>
      </c>
      <c r="L176" s="141"/>
      <c r="M176" s="139"/>
      <c r="N176" s="141"/>
      <c r="O176" s="139"/>
      <c r="P176" s="141"/>
      <c r="Q176" s="139">
        <v>0.2</v>
      </c>
      <c r="R176" s="141"/>
      <c r="S176" s="139">
        <v>0</v>
      </c>
      <c r="T176" s="141"/>
      <c r="U176" s="139">
        <v>0</v>
      </c>
      <c r="V176" s="141"/>
      <c r="W176" s="139">
        <v>10.833333333333334</v>
      </c>
      <c r="X176" s="141"/>
      <c r="Y176" s="139">
        <v>10.833333333333334</v>
      </c>
      <c r="Z176" s="141"/>
      <c r="AA176" s="139">
        <v>0</v>
      </c>
      <c r="AB176" s="141"/>
      <c r="AC176" s="139">
        <v>1.4444444444444444</v>
      </c>
      <c r="AD176" s="141"/>
      <c r="AE176" s="139">
        <v>1.4444444444444444</v>
      </c>
      <c r="AF176" s="141"/>
      <c r="AG176" s="139"/>
      <c r="AH176" s="141"/>
      <c r="AI176" s="139"/>
      <c r="AJ176" s="141"/>
      <c r="AK176" s="139">
        <v>0</v>
      </c>
      <c r="AL176" s="141"/>
      <c r="AM176" s="139">
        <v>1.4444444444444444</v>
      </c>
      <c r="AN176" s="141"/>
      <c r="AO176" s="139"/>
      <c r="AP176" s="142"/>
    </row>
    <row r="177" spans="1:42" x14ac:dyDescent="0.25">
      <c r="A177" s="90" t="s">
        <v>86</v>
      </c>
      <c r="B177" s="117">
        <v>8</v>
      </c>
      <c r="C177" s="149">
        <v>0.72499999999999998</v>
      </c>
      <c r="D177" s="141"/>
      <c r="E177" s="139"/>
      <c r="F177" s="141"/>
      <c r="G177" s="139"/>
      <c r="H177" s="141"/>
      <c r="I177" s="139"/>
      <c r="J177" s="141"/>
      <c r="K177" s="139">
        <v>17.2</v>
      </c>
      <c r="L177" s="141"/>
      <c r="M177" s="139"/>
      <c r="N177" s="141"/>
      <c r="O177" s="139"/>
      <c r="P177" s="141"/>
      <c r="Q177" s="139">
        <v>0.2</v>
      </c>
      <c r="R177" s="141"/>
      <c r="S177" s="139">
        <v>0</v>
      </c>
      <c r="T177" s="141"/>
      <c r="U177" s="139">
        <v>0</v>
      </c>
      <c r="V177" s="141"/>
      <c r="W177" s="139">
        <v>15</v>
      </c>
      <c r="X177" s="141"/>
      <c r="Y177" s="139">
        <v>15</v>
      </c>
      <c r="Z177" s="141"/>
      <c r="AA177" s="139">
        <v>0</v>
      </c>
      <c r="AB177" s="141"/>
      <c r="AC177" s="139">
        <v>2</v>
      </c>
      <c r="AD177" s="141"/>
      <c r="AE177" s="139">
        <v>2</v>
      </c>
      <c r="AF177" s="141"/>
      <c r="AG177" s="139"/>
      <c r="AH177" s="141"/>
      <c r="AI177" s="139"/>
      <c r="AJ177" s="141"/>
      <c r="AK177" s="139">
        <v>0</v>
      </c>
      <c r="AL177" s="141"/>
      <c r="AM177" s="139">
        <v>2</v>
      </c>
      <c r="AN177" s="141"/>
      <c r="AO177" s="139"/>
      <c r="AP177" s="142"/>
    </row>
    <row r="178" spans="1:42" x14ac:dyDescent="0.25">
      <c r="A178" s="90" t="s">
        <v>86</v>
      </c>
      <c r="B178" s="117">
        <v>9</v>
      </c>
      <c r="C178" s="149">
        <v>0.82499999999999996</v>
      </c>
      <c r="D178" s="141"/>
      <c r="E178" s="139"/>
      <c r="F178" s="141"/>
      <c r="G178" s="139"/>
      <c r="H178" s="141"/>
      <c r="I178" s="139"/>
      <c r="J178" s="141"/>
      <c r="K178" s="139">
        <v>14.1</v>
      </c>
      <c r="L178" s="141"/>
      <c r="M178" s="139"/>
      <c r="N178" s="141"/>
      <c r="O178" s="139"/>
      <c r="P178" s="141"/>
      <c r="Q178" s="139">
        <v>0.1</v>
      </c>
      <c r="R178" s="141"/>
      <c r="S178" s="139">
        <v>0</v>
      </c>
      <c r="T178" s="141"/>
      <c r="U178" s="139">
        <v>0</v>
      </c>
      <c r="V178" s="141"/>
      <c r="W178" s="139">
        <v>14</v>
      </c>
      <c r="X178" s="141"/>
      <c r="Y178" s="139">
        <v>14</v>
      </c>
      <c r="Z178" s="141"/>
      <c r="AA178" s="139">
        <v>0</v>
      </c>
      <c r="AB178" s="141"/>
      <c r="AC178" s="139">
        <v>0</v>
      </c>
      <c r="AD178" s="141"/>
      <c r="AE178" s="139">
        <v>0</v>
      </c>
      <c r="AF178" s="141"/>
      <c r="AG178" s="139"/>
      <c r="AH178" s="141"/>
      <c r="AI178" s="139"/>
      <c r="AJ178" s="141"/>
      <c r="AK178" s="139">
        <v>0</v>
      </c>
      <c r="AL178" s="141"/>
      <c r="AM178" s="139">
        <v>0</v>
      </c>
      <c r="AN178" s="141"/>
      <c r="AO178" s="139"/>
      <c r="AP178" s="142"/>
    </row>
    <row r="179" spans="1:42" x14ac:dyDescent="0.25">
      <c r="A179" s="90" t="s">
        <v>86</v>
      </c>
      <c r="B179" s="117">
        <v>10</v>
      </c>
      <c r="C179" s="149">
        <v>0.76249999999999996</v>
      </c>
      <c r="D179" s="141"/>
      <c r="E179" s="139"/>
      <c r="F179" s="141"/>
      <c r="G179" s="139"/>
      <c r="H179" s="141"/>
      <c r="I179" s="139"/>
      <c r="J179" s="141"/>
      <c r="K179" s="139">
        <v>12.4</v>
      </c>
      <c r="L179" s="141"/>
      <c r="M179" s="139"/>
      <c r="N179" s="141"/>
      <c r="O179" s="139"/>
      <c r="P179" s="141"/>
      <c r="Q179" s="139">
        <v>0.4</v>
      </c>
      <c r="R179" s="141"/>
      <c r="S179" s="139">
        <v>0</v>
      </c>
      <c r="T179" s="141"/>
      <c r="U179" s="139">
        <v>2</v>
      </c>
      <c r="V179" s="141"/>
      <c r="W179" s="139">
        <v>10</v>
      </c>
      <c r="X179" s="141"/>
      <c r="Y179" s="139">
        <v>12</v>
      </c>
      <c r="Z179" s="141"/>
      <c r="AA179" s="139">
        <v>0</v>
      </c>
      <c r="AB179" s="141"/>
      <c r="AC179" s="139">
        <v>0</v>
      </c>
      <c r="AD179" s="141"/>
      <c r="AE179" s="139">
        <v>0</v>
      </c>
      <c r="AF179" s="141"/>
      <c r="AG179" s="139"/>
      <c r="AH179" s="141"/>
      <c r="AI179" s="139"/>
      <c r="AJ179" s="141"/>
      <c r="AK179" s="139">
        <v>0</v>
      </c>
      <c r="AL179" s="141"/>
      <c r="AM179" s="139">
        <v>0</v>
      </c>
      <c r="AN179" s="141"/>
      <c r="AO179" s="139"/>
      <c r="AP179" s="142"/>
    </row>
    <row r="180" spans="1:42" x14ac:dyDescent="0.25">
      <c r="A180" s="90" t="s">
        <v>86</v>
      </c>
      <c r="B180" s="117">
        <v>11</v>
      </c>
      <c r="C180" s="149">
        <v>0.73750000000000004</v>
      </c>
      <c r="D180" s="141"/>
      <c r="E180" s="139"/>
      <c r="F180" s="141"/>
      <c r="G180" s="139"/>
      <c r="H180" s="141"/>
      <c r="I180" s="139"/>
      <c r="J180" s="141"/>
      <c r="K180" s="139">
        <v>12.4</v>
      </c>
      <c r="L180" s="141"/>
      <c r="M180" s="139"/>
      <c r="N180" s="141"/>
      <c r="O180" s="139"/>
      <c r="P180" s="141"/>
      <c r="Q180" s="139">
        <v>0.4</v>
      </c>
      <c r="R180" s="141"/>
      <c r="S180" s="139">
        <v>0</v>
      </c>
      <c r="T180" s="141"/>
      <c r="U180" s="139">
        <v>2</v>
      </c>
      <c r="V180" s="141"/>
      <c r="W180" s="139">
        <v>10</v>
      </c>
      <c r="X180" s="141"/>
      <c r="Y180" s="139">
        <v>12</v>
      </c>
      <c r="Z180" s="141"/>
      <c r="AA180" s="139">
        <v>0</v>
      </c>
      <c r="AB180" s="141"/>
      <c r="AC180" s="139">
        <v>0</v>
      </c>
      <c r="AD180" s="141"/>
      <c r="AE180" s="139">
        <v>0</v>
      </c>
      <c r="AF180" s="141"/>
      <c r="AG180" s="139"/>
      <c r="AH180" s="141"/>
      <c r="AI180" s="139"/>
      <c r="AJ180" s="141"/>
      <c r="AK180" s="139">
        <v>0</v>
      </c>
      <c r="AL180" s="141"/>
      <c r="AM180" s="139">
        <v>0</v>
      </c>
      <c r="AN180" s="141"/>
      <c r="AO180" s="139"/>
      <c r="AP180" s="142"/>
    </row>
    <row r="181" spans="1:42" x14ac:dyDescent="0.25">
      <c r="A181" s="90" t="s">
        <v>86</v>
      </c>
      <c r="B181" s="117">
        <v>12</v>
      </c>
      <c r="C181" s="149">
        <v>0.61250000000000004</v>
      </c>
      <c r="D181" s="141"/>
      <c r="E181" s="139"/>
      <c r="F181" s="141"/>
      <c r="G181" s="139"/>
      <c r="H181" s="141"/>
      <c r="I181" s="139"/>
      <c r="J181" s="141"/>
      <c r="K181" s="139">
        <v>17</v>
      </c>
      <c r="L181" s="141"/>
      <c r="M181" s="139"/>
      <c r="N181" s="141"/>
      <c r="O181" s="139"/>
      <c r="P181" s="141"/>
      <c r="Q181" s="139">
        <v>0</v>
      </c>
      <c r="R181" s="141"/>
      <c r="S181" s="139">
        <v>14</v>
      </c>
      <c r="T181" s="141"/>
      <c r="U181" s="139">
        <v>1</v>
      </c>
      <c r="V181" s="141"/>
      <c r="W181" s="139">
        <v>0</v>
      </c>
      <c r="X181" s="141"/>
      <c r="Y181" s="139">
        <v>15</v>
      </c>
      <c r="Z181" s="141"/>
      <c r="AA181" s="139">
        <v>0</v>
      </c>
      <c r="AB181" s="141"/>
      <c r="AC181" s="139">
        <v>2</v>
      </c>
      <c r="AD181" s="141"/>
      <c r="AE181" s="139">
        <v>2</v>
      </c>
      <c r="AF181" s="141"/>
      <c r="AG181" s="139"/>
      <c r="AH181" s="141"/>
      <c r="AI181" s="139"/>
      <c r="AJ181" s="141"/>
      <c r="AK181" s="139">
        <v>0</v>
      </c>
      <c r="AL181" s="141"/>
      <c r="AM181" s="139">
        <v>2</v>
      </c>
      <c r="AN181" s="141"/>
      <c r="AO181" s="139"/>
      <c r="AP181" s="142"/>
    </row>
    <row r="182" spans="1:42" x14ac:dyDescent="0.25">
      <c r="A182" s="90" t="s">
        <v>86</v>
      </c>
      <c r="B182" s="117">
        <v>15</v>
      </c>
      <c r="C182" s="149">
        <v>0.86250000000000004</v>
      </c>
      <c r="D182" s="141"/>
      <c r="E182" s="139"/>
      <c r="F182" s="141"/>
      <c r="G182" s="139"/>
      <c r="H182" s="141"/>
      <c r="I182" s="139"/>
      <c r="J182" s="141"/>
      <c r="K182" s="139">
        <v>10.780000000000001</v>
      </c>
      <c r="L182" s="141"/>
      <c r="M182" s="139"/>
      <c r="N182" s="141"/>
      <c r="O182" s="139"/>
      <c r="P182" s="141"/>
      <c r="Q182" s="139">
        <v>0</v>
      </c>
      <c r="R182" s="141"/>
      <c r="S182" s="139">
        <v>0</v>
      </c>
      <c r="T182" s="141"/>
      <c r="U182" s="139">
        <v>0</v>
      </c>
      <c r="V182" s="141"/>
      <c r="W182" s="139">
        <v>9.8000000000000007</v>
      </c>
      <c r="X182" s="141"/>
      <c r="Y182" s="139">
        <v>9.8000000000000007</v>
      </c>
      <c r="Z182" s="141"/>
      <c r="AA182" s="139">
        <v>0</v>
      </c>
      <c r="AB182" s="141"/>
      <c r="AC182" s="139">
        <v>0.98</v>
      </c>
      <c r="AD182" s="141"/>
      <c r="AE182" s="139">
        <v>0.98</v>
      </c>
      <c r="AF182" s="141"/>
      <c r="AG182" s="139"/>
      <c r="AH182" s="141"/>
      <c r="AI182" s="139"/>
      <c r="AJ182" s="141"/>
      <c r="AK182" s="139">
        <v>0</v>
      </c>
      <c r="AL182" s="141"/>
      <c r="AM182" s="139">
        <v>0.98</v>
      </c>
      <c r="AN182" s="141"/>
      <c r="AO182" s="139"/>
      <c r="AP182" s="142"/>
    </row>
    <row r="183" spans="1:42" x14ac:dyDescent="0.25">
      <c r="A183" s="90" t="s">
        <v>86</v>
      </c>
      <c r="B183" s="117">
        <v>16</v>
      </c>
      <c r="C183" s="149">
        <v>0.5625</v>
      </c>
      <c r="D183" s="141"/>
      <c r="E183" s="139"/>
      <c r="F183" s="141"/>
      <c r="G183" s="139"/>
      <c r="H183" s="141"/>
      <c r="I183" s="139"/>
      <c r="J183" s="141"/>
      <c r="K183" s="139">
        <v>10.1</v>
      </c>
      <c r="L183" s="141"/>
      <c r="M183" s="139"/>
      <c r="N183" s="141"/>
      <c r="O183" s="139"/>
      <c r="P183" s="141"/>
      <c r="Q183" s="139">
        <v>1</v>
      </c>
      <c r="R183" s="141"/>
      <c r="S183" s="139">
        <v>9.1</v>
      </c>
      <c r="T183" s="141"/>
      <c r="U183" s="139">
        <v>0</v>
      </c>
      <c r="V183" s="141"/>
      <c r="W183" s="139">
        <v>0</v>
      </c>
      <c r="X183" s="141"/>
      <c r="Y183" s="139">
        <v>9.1</v>
      </c>
      <c r="Z183" s="141"/>
      <c r="AA183" s="139">
        <v>0</v>
      </c>
      <c r="AB183" s="141"/>
      <c r="AC183" s="139">
        <v>0</v>
      </c>
      <c r="AD183" s="141"/>
      <c r="AE183" s="139">
        <v>0</v>
      </c>
      <c r="AF183" s="141"/>
      <c r="AG183" s="139"/>
      <c r="AH183" s="141"/>
      <c r="AI183" s="139"/>
      <c r="AJ183" s="141"/>
      <c r="AK183" s="139">
        <v>0</v>
      </c>
      <c r="AL183" s="141"/>
      <c r="AM183" s="139">
        <v>0</v>
      </c>
      <c r="AN183" s="141"/>
      <c r="AO183" s="139"/>
      <c r="AP183" s="142"/>
    </row>
    <row r="184" spans="1:42" x14ac:dyDescent="0.25">
      <c r="A184" s="90" t="s">
        <v>86</v>
      </c>
      <c r="B184" s="117">
        <v>17</v>
      </c>
      <c r="C184" s="149">
        <v>0.82499999999999996</v>
      </c>
      <c r="D184" s="141"/>
      <c r="E184" s="139"/>
      <c r="F184" s="141"/>
      <c r="G184" s="139"/>
      <c r="H184" s="141"/>
      <c r="I184" s="139"/>
      <c r="J184" s="141"/>
      <c r="K184" s="139">
        <v>4.0750000000000002</v>
      </c>
      <c r="L184" s="141"/>
      <c r="M184" s="139"/>
      <c r="N184" s="141"/>
      <c r="O184" s="139"/>
      <c r="P184" s="141"/>
      <c r="Q184" s="139">
        <v>7.4999999999999997E-2</v>
      </c>
      <c r="R184" s="141"/>
      <c r="S184" s="139">
        <v>0</v>
      </c>
      <c r="T184" s="141"/>
      <c r="U184" s="139">
        <v>0</v>
      </c>
      <c r="V184" s="141"/>
      <c r="W184" s="139">
        <v>3.2</v>
      </c>
      <c r="X184" s="141"/>
      <c r="Y184" s="139">
        <v>3.2</v>
      </c>
      <c r="Z184" s="141"/>
      <c r="AA184" s="139">
        <v>0</v>
      </c>
      <c r="AB184" s="141"/>
      <c r="AC184" s="139">
        <v>0.8</v>
      </c>
      <c r="AD184" s="141"/>
      <c r="AE184" s="139">
        <v>0.8</v>
      </c>
      <c r="AF184" s="141"/>
      <c r="AG184" s="139"/>
      <c r="AH184" s="141"/>
      <c r="AI184" s="139"/>
      <c r="AJ184" s="141"/>
      <c r="AK184" s="139">
        <v>0</v>
      </c>
      <c r="AL184" s="141"/>
      <c r="AM184" s="139">
        <v>0.8</v>
      </c>
      <c r="AN184" s="141"/>
      <c r="AO184" s="139"/>
      <c r="AP184" s="142"/>
    </row>
    <row r="185" spans="1:42" x14ac:dyDescent="0.25">
      <c r="A185" s="90" t="s">
        <v>86</v>
      </c>
      <c r="B185" s="117">
        <v>18</v>
      </c>
      <c r="C185" s="149"/>
      <c r="D185" s="141">
        <v>0.82916666666666661</v>
      </c>
      <c r="E185" s="139"/>
      <c r="F185" s="141"/>
      <c r="G185" s="139"/>
      <c r="H185" s="141"/>
      <c r="I185" s="139"/>
      <c r="J185" s="141"/>
      <c r="K185" s="139"/>
      <c r="L185" s="141">
        <v>0</v>
      </c>
      <c r="M185" s="139"/>
      <c r="N185" s="141"/>
      <c r="O185" s="139"/>
      <c r="P185" s="141"/>
      <c r="Q185" s="139"/>
      <c r="R185" s="141">
        <v>0</v>
      </c>
      <c r="S185" s="139"/>
      <c r="T185" s="141">
        <v>0</v>
      </c>
      <c r="U185" s="139"/>
      <c r="V185" s="141">
        <v>0</v>
      </c>
      <c r="W185" s="139"/>
      <c r="X185" s="141">
        <v>0</v>
      </c>
      <c r="Y185" s="139"/>
      <c r="Z185" s="141">
        <v>0</v>
      </c>
      <c r="AA185" s="139"/>
      <c r="AB185" s="141">
        <v>0</v>
      </c>
      <c r="AC185" s="139"/>
      <c r="AD185" s="141">
        <v>0</v>
      </c>
      <c r="AE185" s="139"/>
      <c r="AF185" s="141">
        <v>0</v>
      </c>
      <c r="AG185" s="139"/>
      <c r="AH185" s="141"/>
      <c r="AI185" s="139"/>
      <c r="AJ185" s="141"/>
      <c r="AK185" s="139"/>
      <c r="AL185" s="141">
        <v>0</v>
      </c>
      <c r="AM185" s="139"/>
      <c r="AN185" s="141">
        <v>0</v>
      </c>
      <c r="AO185" s="139"/>
      <c r="AP185" s="142"/>
    </row>
    <row r="186" spans="1:42" x14ac:dyDescent="0.25">
      <c r="A186" s="90" t="s">
        <v>86</v>
      </c>
      <c r="B186" s="117">
        <v>19</v>
      </c>
      <c r="C186" s="149">
        <v>0.69374999999999998</v>
      </c>
      <c r="D186" s="141"/>
      <c r="E186" s="139"/>
      <c r="F186" s="141"/>
      <c r="G186" s="139"/>
      <c r="H186" s="141"/>
      <c r="I186" s="139"/>
      <c r="J186" s="141"/>
      <c r="K186" s="139">
        <v>8.2070000000000007</v>
      </c>
      <c r="L186" s="141"/>
      <c r="M186" s="139"/>
      <c r="N186" s="141"/>
      <c r="O186" s="139"/>
      <c r="P186" s="141"/>
      <c r="Q186" s="139">
        <v>0.8</v>
      </c>
      <c r="R186" s="141"/>
      <c r="S186" s="139">
        <v>1</v>
      </c>
      <c r="T186" s="141"/>
      <c r="U186" s="139">
        <v>0.15</v>
      </c>
      <c r="V186" s="141"/>
      <c r="W186" s="139">
        <v>4</v>
      </c>
      <c r="X186" s="141"/>
      <c r="Y186" s="139">
        <v>5.15</v>
      </c>
      <c r="Z186" s="141"/>
      <c r="AA186" s="139">
        <v>0</v>
      </c>
      <c r="AB186" s="141"/>
      <c r="AC186" s="139">
        <v>2</v>
      </c>
      <c r="AD186" s="141"/>
      <c r="AE186" s="139">
        <v>2</v>
      </c>
      <c r="AF186" s="141"/>
      <c r="AG186" s="139"/>
      <c r="AH186" s="141"/>
      <c r="AI186" s="139"/>
      <c r="AJ186" s="141"/>
      <c r="AK186" s="139">
        <v>0.25700000000000001</v>
      </c>
      <c r="AL186" s="141"/>
      <c r="AM186" s="139">
        <v>2.2570000000000001</v>
      </c>
      <c r="AN186" s="141"/>
      <c r="AO186" s="139"/>
      <c r="AP186" s="142"/>
    </row>
    <row r="187" spans="1:42" x14ac:dyDescent="0.25">
      <c r="A187" s="90" t="s">
        <v>86</v>
      </c>
      <c r="B187" s="117">
        <v>20</v>
      </c>
      <c r="C187" s="149">
        <v>0.7583333333333333</v>
      </c>
      <c r="D187" s="141"/>
      <c r="E187" s="139"/>
      <c r="F187" s="141"/>
      <c r="G187" s="139"/>
      <c r="H187" s="141"/>
      <c r="I187" s="139"/>
      <c r="J187" s="141"/>
      <c r="K187" s="139">
        <v>10.2325</v>
      </c>
      <c r="L187" s="141"/>
      <c r="M187" s="139"/>
      <c r="N187" s="141"/>
      <c r="O187" s="139"/>
      <c r="P187" s="141"/>
      <c r="Q187" s="139">
        <v>0.23250000000000001</v>
      </c>
      <c r="R187" s="141"/>
      <c r="S187" s="139">
        <v>1</v>
      </c>
      <c r="T187" s="141"/>
      <c r="U187" s="139">
        <v>1</v>
      </c>
      <c r="V187" s="141"/>
      <c r="W187" s="139">
        <v>6</v>
      </c>
      <c r="X187" s="141"/>
      <c r="Y187" s="139">
        <v>8</v>
      </c>
      <c r="Z187" s="141"/>
      <c r="AA187" s="139">
        <v>0</v>
      </c>
      <c r="AB187" s="141"/>
      <c r="AC187" s="139">
        <v>2</v>
      </c>
      <c r="AD187" s="141"/>
      <c r="AE187" s="139">
        <v>2</v>
      </c>
      <c r="AF187" s="141"/>
      <c r="AG187" s="139"/>
      <c r="AH187" s="141"/>
      <c r="AI187" s="139"/>
      <c r="AJ187" s="141"/>
      <c r="AK187" s="139">
        <v>0</v>
      </c>
      <c r="AL187" s="141"/>
      <c r="AM187" s="139">
        <v>2</v>
      </c>
      <c r="AN187" s="141"/>
      <c r="AO187" s="139"/>
      <c r="AP187" s="142"/>
    </row>
    <row r="188" spans="1:42" x14ac:dyDescent="0.25">
      <c r="A188" s="90" t="s">
        <v>86</v>
      </c>
      <c r="B188" s="117">
        <v>21</v>
      </c>
      <c r="C188" s="149">
        <v>0.65</v>
      </c>
      <c r="D188" s="141"/>
      <c r="E188" s="139"/>
      <c r="F188" s="141"/>
      <c r="G188" s="139"/>
      <c r="H188" s="141"/>
      <c r="I188" s="139"/>
      <c r="J188" s="141"/>
      <c r="K188" s="139">
        <v>13.3</v>
      </c>
      <c r="L188" s="141"/>
      <c r="M188" s="139"/>
      <c r="N188" s="141"/>
      <c r="O188" s="139"/>
      <c r="P188" s="141"/>
      <c r="Q188" s="139">
        <v>0.3</v>
      </c>
      <c r="R188" s="141"/>
      <c r="S188" s="139">
        <v>2</v>
      </c>
      <c r="T188" s="141"/>
      <c r="U188" s="139">
        <v>2</v>
      </c>
      <c r="V188" s="141"/>
      <c r="W188" s="139">
        <v>5</v>
      </c>
      <c r="X188" s="141"/>
      <c r="Y188" s="139">
        <v>9</v>
      </c>
      <c r="Z188" s="141"/>
      <c r="AA188" s="139">
        <v>0</v>
      </c>
      <c r="AB188" s="141"/>
      <c r="AC188" s="139">
        <v>4</v>
      </c>
      <c r="AD188" s="141"/>
      <c r="AE188" s="139">
        <v>4</v>
      </c>
      <c r="AF188" s="141"/>
      <c r="AG188" s="139"/>
      <c r="AH188" s="141"/>
      <c r="AI188" s="139"/>
      <c r="AJ188" s="141"/>
      <c r="AK188" s="139">
        <v>0</v>
      </c>
      <c r="AL188" s="141"/>
      <c r="AM188" s="139">
        <v>4</v>
      </c>
      <c r="AN188" s="141"/>
      <c r="AO188" s="139"/>
      <c r="AP188" s="142"/>
    </row>
    <row r="189" spans="1:42" x14ac:dyDescent="0.25">
      <c r="A189" s="90" t="s">
        <v>86</v>
      </c>
      <c r="B189" s="117">
        <v>22</v>
      </c>
      <c r="C189" s="149">
        <v>0.75</v>
      </c>
      <c r="D189" s="141"/>
      <c r="E189" s="139"/>
      <c r="F189" s="141"/>
      <c r="G189" s="139"/>
      <c r="H189" s="141"/>
      <c r="I189" s="139"/>
      <c r="J189" s="141"/>
      <c r="K189" s="139">
        <v>13.3</v>
      </c>
      <c r="L189" s="141"/>
      <c r="M189" s="139"/>
      <c r="N189" s="141"/>
      <c r="O189" s="139"/>
      <c r="P189" s="141"/>
      <c r="Q189" s="139">
        <v>0.3</v>
      </c>
      <c r="R189" s="141"/>
      <c r="S189" s="139">
        <v>3</v>
      </c>
      <c r="T189" s="141"/>
      <c r="U189" s="139">
        <v>5</v>
      </c>
      <c r="V189" s="141"/>
      <c r="W189" s="139">
        <v>3</v>
      </c>
      <c r="X189" s="141"/>
      <c r="Y189" s="139">
        <v>11</v>
      </c>
      <c r="Z189" s="141"/>
      <c r="AA189" s="139">
        <v>0</v>
      </c>
      <c r="AB189" s="141"/>
      <c r="AC189" s="139">
        <v>2</v>
      </c>
      <c r="AD189" s="141"/>
      <c r="AE189" s="139">
        <v>2</v>
      </c>
      <c r="AF189" s="141"/>
      <c r="AG189" s="139"/>
      <c r="AH189" s="141"/>
      <c r="AI189" s="139"/>
      <c r="AJ189" s="141"/>
      <c r="AK189" s="139">
        <v>0</v>
      </c>
      <c r="AL189" s="141"/>
      <c r="AM189" s="139">
        <v>2</v>
      </c>
      <c r="AN189" s="141"/>
      <c r="AO189" s="139"/>
      <c r="AP189" s="142"/>
    </row>
    <row r="190" spans="1:42" x14ac:dyDescent="0.25">
      <c r="A190" s="90" t="s">
        <v>86</v>
      </c>
      <c r="B190" s="117">
        <v>23</v>
      </c>
      <c r="C190" s="149">
        <v>0.92249999999999999</v>
      </c>
      <c r="D190" s="141"/>
      <c r="E190" s="139"/>
      <c r="F190" s="141"/>
      <c r="G190" s="139"/>
      <c r="H190" s="141"/>
      <c r="I190" s="139"/>
      <c r="J190" s="141"/>
      <c r="K190" s="139">
        <v>1.1927272727272726</v>
      </c>
      <c r="L190" s="141"/>
      <c r="M190" s="139"/>
      <c r="N190" s="141"/>
      <c r="O190" s="139"/>
      <c r="P190" s="141"/>
      <c r="Q190" s="139">
        <v>0</v>
      </c>
      <c r="R190" s="141"/>
      <c r="S190" s="139">
        <v>0.58181818181818179</v>
      </c>
      <c r="T190" s="141"/>
      <c r="U190" s="139">
        <v>0.14545454545454545</v>
      </c>
      <c r="V190" s="141"/>
      <c r="W190" s="139">
        <v>0</v>
      </c>
      <c r="X190" s="141"/>
      <c r="Y190" s="139">
        <v>0.72727272727272729</v>
      </c>
      <c r="Z190" s="141"/>
      <c r="AA190" s="139">
        <v>0.43636363636363634</v>
      </c>
      <c r="AB190" s="141"/>
      <c r="AC190" s="139">
        <v>0</v>
      </c>
      <c r="AD190" s="141"/>
      <c r="AE190" s="139">
        <v>0.43636363636363634</v>
      </c>
      <c r="AF190" s="141"/>
      <c r="AG190" s="139"/>
      <c r="AH190" s="141"/>
      <c r="AI190" s="139"/>
      <c r="AJ190" s="141"/>
      <c r="AK190" s="139">
        <v>2.9090909090909091E-2</v>
      </c>
      <c r="AL190" s="141"/>
      <c r="AM190" s="139">
        <v>0.46545454545454545</v>
      </c>
      <c r="AN190" s="141"/>
      <c r="AO190" s="139"/>
      <c r="AP190" s="142"/>
    </row>
    <row r="191" spans="1:42" x14ac:dyDescent="0.25">
      <c r="A191" s="90" t="s">
        <v>86</v>
      </c>
      <c r="B191" s="117">
        <v>24</v>
      </c>
      <c r="C191" s="149">
        <v>0.71250000000000002</v>
      </c>
      <c r="D191" s="141"/>
      <c r="E191" s="139"/>
      <c r="F191" s="141"/>
      <c r="G191" s="139"/>
      <c r="H191" s="141"/>
      <c r="I191" s="139"/>
      <c r="J191" s="141"/>
      <c r="K191" s="139">
        <v>12.2</v>
      </c>
      <c r="L191" s="141"/>
      <c r="M191" s="139"/>
      <c r="N191" s="141"/>
      <c r="O191" s="139"/>
      <c r="P191" s="141"/>
      <c r="Q191" s="139">
        <v>0.2</v>
      </c>
      <c r="R191" s="141"/>
      <c r="S191" s="139">
        <v>5</v>
      </c>
      <c r="T191" s="141"/>
      <c r="U191" s="139">
        <v>0</v>
      </c>
      <c r="V191" s="141"/>
      <c r="W191" s="139">
        <v>5</v>
      </c>
      <c r="X191" s="141"/>
      <c r="Y191" s="139">
        <v>10</v>
      </c>
      <c r="Z191" s="141"/>
      <c r="AA191" s="139">
        <v>0</v>
      </c>
      <c r="AB191" s="141"/>
      <c r="AC191" s="139">
        <v>2</v>
      </c>
      <c r="AD191" s="141"/>
      <c r="AE191" s="139">
        <v>2</v>
      </c>
      <c r="AF191" s="141"/>
      <c r="AG191" s="139"/>
      <c r="AH191" s="141"/>
      <c r="AI191" s="139"/>
      <c r="AJ191" s="141"/>
      <c r="AK191" s="139">
        <v>0</v>
      </c>
      <c r="AL191" s="141"/>
      <c r="AM191" s="139">
        <v>2</v>
      </c>
      <c r="AN191" s="141"/>
      <c r="AO191" s="139"/>
      <c r="AP191" s="142"/>
    </row>
    <row r="192" spans="1:42" x14ac:dyDescent="0.25">
      <c r="A192" s="90" t="s">
        <v>86</v>
      </c>
      <c r="B192" s="117">
        <v>27</v>
      </c>
      <c r="C192" s="149">
        <v>0.57499999999999996</v>
      </c>
      <c r="D192" s="141"/>
      <c r="E192" s="139"/>
      <c r="F192" s="141"/>
      <c r="G192" s="139"/>
      <c r="H192" s="141"/>
      <c r="I192" s="139"/>
      <c r="J192" s="141"/>
      <c r="K192" s="139">
        <v>15.25</v>
      </c>
      <c r="L192" s="141"/>
      <c r="M192" s="139"/>
      <c r="N192" s="141"/>
      <c r="O192" s="139"/>
      <c r="P192" s="141"/>
      <c r="Q192" s="139">
        <v>0.25</v>
      </c>
      <c r="R192" s="141"/>
      <c r="S192" s="139">
        <v>0</v>
      </c>
      <c r="T192" s="141"/>
      <c r="U192" s="139">
        <v>6</v>
      </c>
      <c r="V192" s="141"/>
      <c r="W192" s="139">
        <v>7</v>
      </c>
      <c r="X192" s="141"/>
      <c r="Y192" s="139">
        <v>13</v>
      </c>
      <c r="Z192" s="141"/>
      <c r="AA192" s="139">
        <v>0</v>
      </c>
      <c r="AB192" s="141"/>
      <c r="AC192" s="139">
        <v>2</v>
      </c>
      <c r="AD192" s="141"/>
      <c r="AE192" s="139">
        <v>2</v>
      </c>
      <c r="AF192" s="141"/>
      <c r="AG192" s="139"/>
      <c r="AH192" s="141"/>
      <c r="AI192" s="139"/>
      <c r="AJ192" s="141"/>
      <c r="AK192" s="139">
        <v>0</v>
      </c>
      <c r="AL192" s="141"/>
      <c r="AM192" s="139">
        <v>2</v>
      </c>
      <c r="AN192" s="141"/>
      <c r="AO192" s="139"/>
      <c r="AP192" s="142"/>
    </row>
    <row r="193" spans="1:42" x14ac:dyDescent="0.25">
      <c r="A193" s="90" t="s">
        <v>86</v>
      </c>
      <c r="B193" s="117">
        <v>29</v>
      </c>
      <c r="C193" s="149">
        <v>0.56666666666666665</v>
      </c>
      <c r="D193" s="141"/>
      <c r="E193" s="139"/>
      <c r="F193" s="141"/>
      <c r="G193" s="139"/>
      <c r="H193" s="141"/>
      <c r="I193" s="139"/>
      <c r="J193" s="141"/>
      <c r="K193" s="139">
        <v>18.25</v>
      </c>
      <c r="L193" s="141"/>
      <c r="M193" s="139"/>
      <c r="N193" s="141"/>
      <c r="O193" s="139"/>
      <c r="P193" s="141"/>
      <c r="Q193" s="139">
        <v>0.25</v>
      </c>
      <c r="R193" s="141"/>
      <c r="S193" s="139">
        <v>0</v>
      </c>
      <c r="T193" s="141"/>
      <c r="U193" s="139">
        <v>8</v>
      </c>
      <c r="V193" s="141"/>
      <c r="W193" s="139">
        <v>8</v>
      </c>
      <c r="X193" s="141"/>
      <c r="Y193" s="139">
        <v>16</v>
      </c>
      <c r="Z193" s="141"/>
      <c r="AA193" s="139">
        <v>0</v>
      </c>
      <c r="AB193" s="141"/>
      <c r="AC193" s="139">
        <v>2</v>
      </c>
      <c r="AD193" s="141"/>
      <c r="AE193" s="139">
        <v>2</v>
      </c>
      <c r="AF193" s="141"/>
      <c r="AG193" s="139"/>
      <c r="AH193" s="141"/>
      <c r="AI193" s="139"/>
      <c r="AJ193" s="141"/>
      <c r="AK193" s="139">
        <v>0</v>
      </c>
      <c r="AL193" s="141"/>
      <c r="AM193" s="139">
        <v>2</v>
      </c>
      <c r="AN193" s="141"/>
      <c r="AO193" s="139"/>
      <c r="AP193" s="142"/>
    </row>
    <row r="194" spans="1:42" ht="15.75" thickBot="1" x14ac:dyDescent="0.3">
      <c r="A194" s="89" t="s">
        <v>86</v>
      </c>
      <c r="B194" s="121">
        <v>30</v>
      </c>
      <c r="C194" s="151">
        <v>0.38750000000000001</v>
      </c>
      <c r="D194" s="144"/>
      <c r="E194" s="143"/>
      <c r="F194" s="144"/>
      <c r="G194" s="143"/>
      <c r="H194" s="144"/>
      <c r="I194" s="143"/>
      <c r="J194" s="144"/>
      <c r="K194" s="143">
        <v>18.25</v>
      </c>
      <c r="L194" s="144"/>
      <c r="M194" s="143"/>
      <c r="N194" s="144"/>
      <c r="O194" s="143"/>
      <c r="P194" s="144"/>
      <c r="Q194" s="143">
        <v>0.25</v>
      </c>
      <c r="R194" s="144"/>
      <c r="S194" s="143">
        <v>0</v>
      </c>
      <c r="T194" s="144"/>
      <c r="U194" s="143">
        <v>8</v>
      </c>
      <c r="V194" s="144"/>
      <c r="W194" s="143">
        <v>8</v>
      </c>
      <c r="X194" s="144"/>
      <c r="Y194" s="143">
        <v>16</v>
      </c>
      <c r="Z194" s="144"/>
      <c r="AA194" s="143">
        <v>0</v>
      </c>
      <c r="AB194" s="144"/>
      <c r="AC194" s="143">
        <v>2</v>
      </c>
      <c r="AD194" s="144"/>
      <c r="AE194" s="143">
        <v>2</v>
      </c>
      <c r="AF194" s="144"/>
      <c r="AG194" s="143"/>
      <c r="AH194" s="144"/>
      <c r="AI194" s="143"/>
      <c r="AJ194" s="144"/>
      <c r="AK194" s="143">
        <v>0</v>
      </c>
      <c r="AL194" s="144"/>
      <c r="AM194" s="143">
        <v>2</v>
      </c>
      <c r="AN194" s="144"/>
      <c r="AO194" s="143"/>
      <c r="AP194" s="145"/>
    </row>
    <row r="197" spans="1:42" ht="15.75" thickBot="1"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FD6B-E664-4FB3-AB2F-4BC780994C55}">
  <sheetPr codeName="Sheet14">
    <tabColor theme="0" tint="-0.249977111117893"/>
  </sheetPr>
  <dimension ref="A1:AV1792"/>
  <sheetViews>
    <sheetView workbookViewId="0">
      <pane xSplit="3" ySplit="2" topLeftCell="Z3" activePane="bottomRight" state="frozen"/>
      <selection pane="topRight" activeCell="D1" sqref="D1"/>
      <selection pane="bottomLeft" activeCell="A3" sqref="A3"/>
      <selection pane="bottomRight" activeCell="D3" sqref="D3"/>
    </sheetView>
  </sheetViews>
  <sheetFormatPr defaultRowHeight="15" x14ac:dyDescent="0.25"/>
  <cols>
    <col min="1" max="1" width="13.7109375" bestFit="1" customWidth="1"/>
    <col min="2" max="2" width="18.140625" bestFit="1" customWidth="1"/>
    <col min="3" max="3" width="19.7109375" bestFit="1" customWidth="1"/>
    <col min="4" max="4" width="27" bestFit="1" customWidth="1"/>
    <col min="5" max="5" width="27.42578125" bestFit="1" customWidth="1"/>
    <col min="6" max="6" width="18.28515625" bestFit="1" customWidth="1"/>
    <col min="7" max="7" width="22.140625" bestFit="1" customWidth="1"/>
    <col min="8" max="8" width="12" bestFit="1" customWidth="1"/>
    <col min="9" max="9" width="27" bestFit="1" customWidth="1"/>
    <col min="10" max="10" width="26.7109375" bestFit="1" customWidth="1"/>
    <col min="11" max="11" width="25.28515625" bestFit="1" customWidth="1"/>
    <col min="12" max="12" width="33.28515625" bestFit="1" customWidth="1"/>
    <col min="13" max="13" width="33.85546875" bestFit="1" customWidth="1"/>
    <col min="14" max="14" width="27" bestFit="1" customWidth="1"/>
    <col min="15" max="15" width="25.28515625" bestFit="1" customWidth="1"/>
    <col min="16" max="16" width="35.5703125" bestFit="1" customWidth="1"/>
    <col min="17" max="17" width="31.140625" bestFit="1" customWidth="1"/>
    <col min="18" max="18" width="27.28515625" bestFit="1" customWidth="1"/>
    <col min="19" max="19" width="22.42578125" bestFit="1" customWidth="1"/>
    <col min="20" max="20" width="15.85546875" bestFit="1" customWidth="1"/>
    <col min="21" max="21" width="27.140625" bestFit="1" customWidth="1"/>
    <col min="22" max="22" width="25.85546875" bestFit="1" customWidth="1"/>
    <col min="23" max="24" width="28.140625" bestFit="1" customWidth="1"/>
    <col min="25" max="26" width="7.140625" customWidth="1"/>
    <col min="27" max="27" width="18.42578125" customWidth="1"/>
    <col min="28" max="29" width="21.42578125" customWidth="1"/>
    <col min="30" max="40" width="35.5703125" bestFit="1" customWidth="1"/>
  </cols>
  <sheetData>
    <row r="1" spans="1:48" ht="15.75" thickBot="1" x14ac:dyDescent="0.3">
      <c r="AG1" t="s">
        <v>811</v>
      </c>
      <c r="AH1" t="s">
        <v>811</v>
      </c>
      <c r="AI1" t="s">
        <v>811</v>
      </c>
      <c r="AJ1" t="s">
        <v>810</v>
      </c>
      <c r="AK1" t="s">
        <v>810</v>
      </c>
      <c r="AL1" t="s">
        <v>810</v>
      </c>
      <c r="AM1" t="s">
        <v>810</v>
      </c>
      <c r="AN1" t="s">
        <v>782</v>
      </c>
      <c r="AO1" t="s">
        <v>782</v>
      </c>
      <c r="AP1" t="s">
        <v>782</v>
      </c>
      <c r="AQ1" t="s">
        <v>809</v>
      </c>
      <c r="AR1" t="s">
        <v>809</v>
      </c>
      <c r="AS1" t="s">
        <v>809</v>
      </c>
      <c r="AT1" t="s">
        <v>809</v>
      </c>
    </row>
    <row r="2" spans="1:48" ht="15.75" thickBot="1" x14ac:dyDescent="0.3">
      <c r="A2" s="80" t="s">
        <v>758</v>
      </c>
      <c r="B2" s="118" t="s">
        <v>491</v>
      </c>
      <c r="C2" s="118" t="s">
        <v>320</v>
      </c>
      <c r="D2" s="80" t="s">
        <v>824</v>
      </c>
      <c r="E2" s="81" t="s">
        <v>786</v>
      </c>
      <c r="F2" s="85" t="s">
        <v>787</v>
      </c>
      <c r="G2" s="85" t="s">
        <v>826</v>
      </c>
      <c r="H2" s="85" t="s">
        <v>774</v>
      </c>
      <c r="I2" s="85" t="s">
        <v>788</v>
      </c>
      <c r="J2" s="85" t="s">
        <v>789</v>
      </c>
      <c r="K2" s="85" t="s">
        <v>776</v>
      </c>
      <c r="L2" s="85" t="s">
        <v>790</v>
      </c>
      <c r="M2" s="85" t="s">
        <v>791</v>
      </c>
      <c r="N2" s="85" t="s">
        <v>792</v>
      </c>
      <c r="O2" s="85" t="s">
        <v>777</v>
      </c>
      <c r="P2" s="85" t="s">
        <v>793</v>
      </c>
      <c r="Q2" s="85" t="s">
        <v>794</v>
      </c>
      <c r="R2" s="85" t="s">
        <v>778</v>
      </c>
      <c r="S2" s="85" t="s">
        <v>795</v>
      </c>
      <c r="T2" s="85" t="s">
        <v>796</v>
      </c>
      <c r="U2" s="85" t="s">
        <v>798</v>
      </c>
      <c r="V2" s="85" t="s">
        <v>779</v>
      </c>
      <c r="W2" s="86" t="s">
        <v>797</v>
      </c>
      <c r="AA2" t="str">
        <f>A2</f>
        <v>Organic</v>
      </c>
      <c r="AB2" t="s">
        <v>825</v>
      </c>
      <c r="AC2" t="s">
        <v>726</v>
      </c>
      <c r="AD2" t="s">
        <v>727</v>
      </c>
      <c r="AE2" t="s">
        <v>827</v>
      </c>
      <c r="AF2" t="s">
        <v>719</v>
      </c>
      <c r="AG2" t="s">
        <v>804</v>
      </c>
      <c r="AH2" t="s">
        <v>805</v>
      </c>
      <c r="AI2" t="s">
        <v>764</v>
      </c>
      <c r="AJ2" t="s">
        <v>765</v>
      </c>
      <c r="AK2" t="s">
        <v>806</v>
      </c>
      <c r="AL2" t="s">
        <v>767</v>
      </c>
      <c r="AM2" t="s">
        <v>764</v>
      </c>
      <c r="AN2" t="s">
        <v>807</v>
      </c>
      <c r="AO2" t="s">
        <v>769</v>
      </c>
      <c r="AP2" t="s">
        <v>808</v>
      </c>
      <c r="AQ2" t="s">
        <v>770</v>
      </c>
      <c r="AR2" t="s">
        <v>175</v>
      </c>
      <c r="AS2" t="s">
        <v>767</v>
      </c>
      <c r="AT2" t="s">
        <v>764</v>
      </c>
      <c r="AU2" t="s">
        <v>802</v>
      </c>
      <c r="AV2">
        <f>X2</f>
        <v>0</v>
      </c>
    </row>
    <row r="3" spans="1:48" x14ac:dyDescent="0.25">
      <c r="A3" s="119" t="s">
        <v>88</v>
      </c>
      <c r="B3" s="114" t="s">
        <v>479</v>
      </c>
      <c r="C3" s="114" t="s">
        <v>186</v>
      </c>
      <c r="D3" s="146">
        <v>0.43650793650793646</v>
      </c>
      <c r="E3" s="147">
        <v>15.666666666666666</v>
      </c>
      <c r="F3" s="147">
        <v>16.666666666666664</v>
      </c>
      <c r="G3" s="147">
        <v>0.27500000000000002</v>
      </c>
      <c r="H3" s="147">
        <v>6.2624242424242418</v>
      </c>
      <c r="I3" s="147">
        <v>0</v>
      </c>
      <c r="J3" s="147">
        <v>1.4636363636363636</v>
      </c>
      <c r="K3" s="147">
        <v>1.4636363636363636</v>
      </c>
      <c r="L3" s="147"/>
      <c r="M3" s="147"/>
      <c r="N3" s="147"/>
      <c r="O3" s="147">
        <v>0.44242424242424244</v>
      </c>
      <c r="P3" s="147"/>
      <c r="Q3" s="147"/>
      <c r="R3" s="147">
        <v>3.0909090909090908</v>
      </c>
      <c r="S3" s="147">
        <v>0</v>
      </c>
      <c r="T3" s="147">
        <v>0.36363636363636365</v>
      </c>
      <c r="U3" s="147"/>
      <c r="V3" s="147">
        <v>3.4545454545454546</v>
      </c>
      <c r="W3" s="148">
        <v>0.90181818181818185</v>
      </c>
      <c r="AA3" t="str">
        <f>IF(A3="no","Conventional","Organic")</f>
        <v>Conventional</v>
      </c>
      <c r="AB3">
        <f>IF(D3="","",D3)</f>
        <v>0.43650793650793646</v>
      </c>
      <c r="AC3">
        <f t="shared" ref="AC3:AV15" si="0">IF(E3="","",E3)</f>
        <v>15.666666666666666</v>
      </c>
      <c r="AD3">
        <f t="shared" si="0"/>
        <v>16.666666666666664</v>
      </c>
      <c r="AE3">
        <f t="shared" si="0"/>
        <v>0.27500000000000002</v>
      </c>
      <c r="AF3">
        <f t="shared" si="0"/>
        <v>6.2624242424242418</v>
      </c>
      <c r="AG3">
        <f t="shared" si="0"/>
        <v>0</v>
      </c>
      <c r="AH3">
        <f t="shared" si="0"/>
        <v>1.4636363636363636</v>
      </c>
      <c r="AI3">
        <f t="shared" si="0"/>
        <v>1.4636363636363636</v>
      </c>
      <c r="AJ3" t="str">
        <f t="shared" ref="AJ3:AL11" si="1">IF(L3="","",L3)</f>
        <v/>
      </c>
      <c r="AK3" t="str">
        <f t="shared" si="1"/>
        <v/>
      </c>
      <c r="AL3" t="str">
        <f t="shared" si="1"/>
        <v/>
      </c>
      <c r="AM3" s="52">
        <f t="shared" si="0"/>
        <v>0.44242424242424244</v>
      </c>
      <c r="AN3" t="str">
        <f t="shared" si="0"/>
        <v/>
      </c>
      <c r="AO3" t="str">
        <f t="shared" si="0"/>
        <v/>
      </c>
      <c r="AP3">
        <f t="shared" si="0"/>
        <v>3.0909090909090908</v>
      </c>
      <c r="AQ3">
        <f t="shared" si="0"/>
        <v>0</v>
      </c>
      <c r="AR3">
        <f t="shared" si="0"/>
        <v>0.36363636363636365</v>
      </c>
      <c r="AS3" t="str">
        <f t="shared" si="0"/>
        <v/>
      </c>
      <c r="AT3">
        <f t="shared" si="0"/>
        <v>3.4545454545454546</v>
      </c>
      <c r="AU3">
        <f t="shared" si="0"/>
        <v>0.90181818181818185</v>
      </c>
      <c r="AV3" t="str">
        <f t="shared" si="0"/>
        <v/>
      </c>
    </row>
    <row r="4" spans="1:48" x14ac:dyDescent="0.25">
      <c r="A4" s="90" t="s">
        <v>88</v>
      </c>
      <c r="B4" s="116" t="s">
        <v>479</v>
      </c>
      <c r="C4" s="117" t="s">
        <v>191</v>
      </c>
      <c r="D4" s="149">
        <v>0.49603174603174599</v>
      </c>
      <c r="E4" s="141">
        <v>20.666666666666668</v>
      </c>
      <c r="F4" s="141">
        <v>25</v>
      </c>
      <c r="G4" s="141">
        <v>0.44166666666666671</v>
      </c>
      <c r="H4" s="141">
        <v>2.7</v>
      </c>
      <c r="I4" s="141">
        <v>0.5</v>
      </c>
      <c r="J4" s="141">
        <v>0.75</v>
      </c>
      <c r="K4" s="141">
        <v>1.25</v>
      </c>
      <c r="L4" s="141"/>
      <c r="M4" s="141"/>
      <c r="N4" s="141"/>
      <c r="O4" s="141">
        <v>0.4</v>
      </c>
      <c r="P4" s="141"/>
      <c r="Q4" s="141"/>
      <c r="R4" s="141">
        <v>0.6</v>
      </c>
      <c r="S4" s="141">
        <v>0</v>
      </c>
      <c r="T4" s="141">
        <v>0</v>
      </c>
      <c r="U4" s="141"/>
      <c r="V4" s="141">
        <v>0.6</v>
      </c>
      <c r="W4" s="142">
        <v>0.45</v>
      </c>
      <c r="AA4" t="str">
        <f t="shared" ref="AA4:AA67" si="2">IF(A4="no","Conventional","Organic")</f>
        <v>Conventional</v>
      </c>
      <c r="AB4">
        <f t="shared" ref="AB4:AB67" si="3">IF(D4="","",D4)</f>
        <v>0.49603174603174599</v>
      </c>
      <c r="AC4">
        <f t="shared" si="0"/>
        <v>20.666666666666668</v>
      </c>
      <c r="AD4">
        <f t="shared" si="0"/>
        <v>25</v>
      </c>
      <c r="AE4">
        <f t="shared" si="0"/>
        <v>0.44166666666666671</v>
      </c>
      <c r="AF4">
        <f t="shared" si="0"/>
        <v>2.7</v>
      </c>
      <c r="AG4">
        <f t="shared" si="0"/>
        <v>0.5</v>
      </c>
      <c r="AH4">
        <f t="shared" si="0"/>
        <v>0.75</v>
      </c>
      <c r="AI4">
        <f t="shared" si="0"/>
        <v>1.25</v>
      </c>
      <c r="AJ4" t="str">
        <f t="shared" si="1"/>
        <v/>
      </c>
      <c r="AK4" t="str">
        <f t="shared" si="1"/>
        <v/>
      </c>
      <c r="AL4" t="str">
        <f t="shared" si="1"/>
        <v/>
      </c>
      <c r="AM4" s="52">
        <f t="shared" si="0"/>
        <v>0.4</v>
      </c>
      <c r="AN4" t="str">
        <f t="shared" si="0"/>
        <v/>
      </c>
      <c r="AO4" t="str">
        <f t="shared" si="0"/>
        <v/>
      </c>
      <c r="AP4">
        <f t="shared" si="0"/>
        <v>0.6</v>
      </c>
      <c r="AQ4">
        <f t="shared" si="0"/>
        <v>0</v>
      </c>
      <c r="AR4">
        <f t="shared" si="0"/>
        <v>0</v>
      </c>
      <c r="AS4" t="str">
        <f t="shared" si="0"/>
        <v/>
      </c>
      <c r="AT4">
        <f t="shared" si="0"/>
        <v>0.6</v>
      </c>
      <c r="AU4">
        <f t="shared" si="0"/>
        <v>0.45</v>
      </c>
      <c r="AV4" t="str">
        <f t="shared" si="0"/>
        <v/>
      </c>
    </row>
    <row r="5" spans="1:48" x14ac:dyDescent="0.25">
      <c r="A5" s="90" t="s">
        <v>88</v>
      </c>
      <c r="B5" s="116" t="s">
        <v>479</v>
      </c>
      <c r="C5" s="117" t="s">
        <v>194</v>
      </c>
      <c r="D5" s="149">
        <v>0.54761904761904767</v>
      </c>
      <c r="E5" s="141">
        <v>22</v>
      </c>
      <c r="F5" s="141">
        <v>27.666666666666668</v>
      </c>
      <c r="G5" s="141">
        <v>0.4333333333333334</v>
      </c>
      <c r="H5" s="141">
        <v>1.4333333333333336</v>
      </c>
      <c r="I5" s="141">
        <v>0.41666666666666669</v>
      </c>
      <c r="J5" s="141">
        <v>0.41666666666666669</v>
      </c>
      <c r="K5" s="141">
        <v>0.83333333333333337</v>
      </c>
      <c r="L5" s="141"/>
      <c r="M5" s="141"/>
      <c r="N5" s="141"/>
      <c r="O5" s="141">
        <v>0.5</v>
      </c>
      <c r="P5" s="141"/>
      <c r="Q5" s="141"/>
      <c r="R5" s="141">
        <v>0.1</v>
      </c>
      <c r="S5" s="141">
        <v>0</v>
      </c>
      <c r="T5" s="141">
        <v>0</v>
      </c>
      <c r="U5" s="141"/>
      <c r="V5" s="141">
        <v>0.1</v>
      </c>
      <c r="W5" s="142">
        <v>0</v>
      </c>
      <c r="AA5" t="str">
        <f t="shared" si="2"/>
        <v>Conventional</v>
      </c>
      <c r="AB5">
        <f t="shared" si="3"/>
        <v>0.54761904761904767</v>
      </c>
      <c r="AC5">
        <f t="shared" si="0"/>
        <v>22</v>
      </c>
      <c r="AD5">
        <f t="shared" si="0"/>
        <v>27.666666666666668</v>
      </c>
      <c r="AE5">
        <f t="shared" si="0"/>
        <v>0.4333333333333334</v>
      </c>
      <c r="AF5">
        <f t="shared" si="0"/>
        <v>1.4333333333333336</v>
      </c>
      <c r="AG5">
        <f t="shared" si="0"/>
        <v>0.41666666666666669</v>
      </c>
      <c r="AH5">
        <f t="shared" si="0"/>
        <v>0.41666666666666669</v>
      </c>
      <c r="AI5">
        <f t="shared" si="0"/>
        <v>0.83333333333333337</v>
      </c>
      <c r="AJ5" t="str">
        <f t="shared" si="1"/>
        <v/>
      </c>
      <c r="AK5" t="str">
        <f t="shared" si="1"/>
        <v/>
      </c>
      <c r="AL5" t="str">
        <f t="shared" si="1"/>
        <v/>
      </c>
      <c r="AM5" s="52">
        <f t="shared" si="0"/>
        <v>0.5</v>
      </c>
      <c r="AN5" t="str">
        <f t="shared" si="0"/>
        <v/>
      </c>
      <c r="AO5" t="str">
        <f t="shared" si="0"/>
        <v/>
      </c>
      <c r="AP5">
        <f t="shared" si="0"/>
        <v>0.1</v>
      </c>
      <c r="AQ5">
        <f t="shared" si="0"/>
        <v>0</v>
      </c>
      <c r="AR5">
        <f t="shared" si="0"/>
        <v>0</v>
      </c>
      <c r="AS5" t="str">
        <f t="shared" si="0"/>
        <v/>
      </c>
      <c r="AT5">
        <f t="shared" si="0"/>
        <v>0.1</v>
      </c>
      <c r="AU5">
        <f t="shared" si="0"/>
        <v>0</v>
      </c>
      <c r="AV5" t="str">
        <f t="shared" si="0"/>
        <v/>
      </c>
    </row>
    <row r="6" spans="1:48" x14ac:dyDescent="0.25">
      <c r="A6" s="90" t="s">
        <v>88</v>
      </c>
      <c r="B6" s="116" t="s">
        <v>479</v>
      </c>
      <c r="C6" s="117" t="s">
        <v>208</v>
      </c>
      <c r="D6" s="149">
        <v>0.6071428571428571</v>
      </c>
      <c r="E6" s="141">
        <v>20</v>
      </c>
      <c r="F6" s="141">
        <v>27</v>
      </c>
      <c r="G6" s="141">
        <v>0.35</v>
      </c>
      <c r="H6" s="141">
        <v>3.965352564102564</v>
      </c>
      <c r="I6" s="141">
        <v>0.18028846153846154</v>
      </c>
      <c r="J6" s="141">
        <v>1.4192307692307691</v>
      </c>
      <c r="K6" s="141">
        <v>1.5995192307692305</v>
      </c>
      <c r="L6" s="141"/>
      <c r="M6" s="141"/>
      <c r="N6" s="141"/>
      <c r="O6" s="141">
        <v>0.33333333333333331</v>
      </c>
      <c r="P6" s="141"/>
      <c r="Q6" s="141"/>
      <c r="R6" s="141">
        <v>0.95192307692307687</v>
      </c>
      <c r="S6" s="141">
        <v>0</v>
      </c>
      <c r="T6" s="141">
        <v>8.4615384615384613E-3</v>
      </c>
      <c r="U6" s="141"/>
      <c r="V6" s="141">
        <v>0.96038461538461528</v>
      </c>
      <c r="W6" s="142">
        <v>1.0721153846153846</v>
      </c>
      <c r="AA6" t="str">
        <f t="shared" si="2"/>
        <v>Conventional</v>
      </c>
      <c r="AB6">
        <f t="shared" si="3"/>
        <v>0.6071428571428571</v>
      </c>
      <c r="AC6">
        <f t="shared" si="0"/>
        <v>20</v>
      </c>
      <c r="AD6">
        <f t="shared" si="0"/>
        <v>27</v>
      </c>
      <c r="AE6">
        <f t="shared" si="0"/>
        <v>0.35</v>
      </c>
      <c r="AF6">
        <f t="shared" si="0"/>
        <v>3.965352564102564</v>
      </c>
      <c r="AG6">
        <f t="shared" si="0"/>
        <v>0.18028846153846154</v>
      </c>
      <c r="AH6">
        <f t="shared" si="0"/>
        <v>1.4192307692307691</v>
      </c>
      <c r="AI6">
        <f t="shared" si="0"/>
        <v>1.5995192307692305</v>
      </c>
      <c r="AJ6" t="str">
        <f t="shared" si="1"/>
        <v/>
      </c>
      <c r="AK6" t="str">
        <f t="shared" si="1"/>
        <v/>
      </c>
      <c r="AL6" t="str">
        <f t="shared" si="1"/>
        <v/>
      </c>
      <c r="AM6" s="52">
        <f t="shared" si="0"/>
        <v>0.33333333333333331</v>
      </c>
      <c r="AN6" t="str">
        <f t="shared" si="0"/>
        <v/>
      </c>
      <c r="AO6" t="str">
        <f t="shared" si="0"/>
        <v/>
      </c>
      <c r="AP6">
        <f t="shared" si="0"/>
        <v>0.95192307692307687</v>
      </c>
      <c r="AQ6">
        <f t="shared" si="0"/>
        <v>0</v>
      </c>
      <c r="AR6">
        <f t="shared" si="0"/>
        <v>8.4615384615384613E-3</v>
      </c>
      <c r="AS6" t="str">
        <f t="shared" si="0"/>
        <v/>
      </c>
      <c r="AT6">
        <f t="shared" si="0"/>
        <v>0.96038461538461528</v>
      </c>
      <c r="AU6">
        <f t="shared" si="0"/>
        <v>1.0721153846153846</v>
      </c>
      <c r="AV6" t="str">
        <f t="shared" si="0"/>
        <v/>
      </c>
    </row>
    <row r="7" spans="1:48" x14ac:dyDescent="0.25">
      <c r="A7" s="90" t="s">
        <v>88</v>
      </c>
      <c r="B7" s="116" t="s">
        <v>479</v>
      </c>
      <c r="C7" s="117" t="s">
        <v>212</v>
      </c>
      <c r="D7" s="149">
        <v>0.72222222222222221</v>
      </c>
      <c r="E7" s="141">
        <v>20.666666666666668</v>
      </c>
      <c r="F7" s="141">
        <v>34.666666666666671</v>
      </c>
      <c r="G7" s="141">
        <v>0.36666666666666664</v>
      </c>
      <c r="H7" s="141">
        <v>2.7333333333333334</v>
      </c>
      <c r="I7" s="141">
        <v>0</v>
      </c>
      <c r="J7" s="141">
        <v>1.2823529411764707</v>
      </c>
      <c r="K7" s="141">
        <v>1.2823529411764707</v>
      </c>
      <c r="L7" s="141"/>
      <c r="M7" s="141"/>
      <c r="N7" s="141"/>
      <c r="O7" s="141">
        <v>0.45098039215686275</v>
      </c>
      <c r="P7" s="141"/>
      <c r="Q7" s="141"/>
      <c r="R7" s="141">
        <v>0.58823529411764708</v>
      </c>
      <c r="S7" s="141">
        <v>0</v>
      </c>
      <c r="T7" s="141">
        <v>0</v>
      </c>
      <c r="U7" s="141"/>
      <c r="V7" s="141">
        <v>0.58823529411764708</v>
      </c>
      <c r="W7" s="142">
        <v>0.41176470588235292</v>
      </c>
      <c r="AA7" t="str">
        <f t="shared" si="2"/>
        <v>Conventional</v>
      </c>
      <c r="AB7">
        <f t="shared" si="3"/>
        <v>0.72222222222222221</v>
      </c>
      <c r="AC7">
        <f t="shared" si="0"/>
        <v>20.666666666666668</v>
      </c>
      <c r="AD7">
        <f t="shared" si="0"/>
        <v>34.666666666666671</v>
      </c>
      <c r="AE7">
        <f t="shared" si="0"/>
        <v>0.36666666666666664</v>
      </c>
      <c r="AF7">
        <f t="shared" si="0"/>
        <v>2.7333333333333334</v>
      </c>
      <c r="AG7">
        <f t="shared" si="0"/>
        <v>0</v>
      </c>
      <c r="AH7">
        <f t="shared" si="0"/>
        <v>1.2823529411764707</v>
      </c>
      <c r="AI7">
        <f t="shared" si="0"/>
        <v>1.2823529411764707</v>
      </c>
      <c r="AJ7" t="str">
        <f t="shared" si="1"/>
        <v/>
      </c>
      <c r="AK7" t="str">
        <f t="shared" si="1"/>
        <v/>
      </c>
      <c r="AL7" t="str">
        <f t="shared" si="1"/>
        <v/>
      </c>
      <c r="AM7" s="52">
        <f t="shared" si="0"/>
        <v>0.45098039215686275</v>
      </c>
      <c r="AN7" t="str">
        <f t="shared" si="0"/>
        <v/>
      </c>
      <c r="AO7" t="str">
        <f t="shared" si="0"/>
        <v/>
      </c>
      <c r="AP7">
        <f t="shared" si="0"/>
        <v>0.58823529411764708</v>
      </c>
      <c r="AQ7">
        <f t="shared" si="0"/>
        <v>0</v>
      </c>
      <c r="AR7">
        <f t="shared" si="0"/>
        <v>0</v>
      </c>
      <c r="AS7" t="str">
        <f t="shared" si="0"/>
        <v/>
      </c>
      <c r="AT7">
        <f t="shared" si="0"/>
        <v>0.58823529411764708</v>
      </c>
      <c r="AU7">
        <f t="shared" si="0"/>
        <v>0.41176470588235292</v>
      </c>
      <c r="AV7" t="str">
        <f t="shared" si="0"/>
        <v/>
      </c>
    </row>
    <row r="8" spans="1:48" x14ac:dyDescent="0.25">
      <c r="A8" s="90" t="s">
        <v>88</v>
      </c>
      <c r="B8" s="116" t="s">
        <v>479</v>
      </c>
      <c r="C8" s="117" t="s">
        <v>214</v>
      </c>
      <c r="D8" s="149">
        <v>0.63888888888888884</v>
      </c>
      <c r="E8" s="141">
        <v>18.333333333333332</v>
      </c>
      <c r="F8" s="141">
        <v>29.666666666666668</v>
      </c>
      <c r="G8" s="141">
        <v>0.3833333333333333</v>
      </c>
      <c r="H8" s="141">
        <v>4.8202380952380945</v>
      </c>
      <c r="I8" s="141">
        <v>0.16071428571428573</v>
      </c>
      <c r="J8" s="141">
        <v>1.5714285714285714</v>
      </c>
      <c r="K8" s="141">
        <v>1.7321428571428572</v>
      </c>
      <c r="L8" s="141"/>
      <c r="M8" s="141"/>
      <c r="N8" s="141"/>
      <c r="O8" s="141">
        <v>0.66666666666666663</v>
      </c>
      <c r="P8" s="141"/>
      <c r="Q8" s="141"/>
      <c r="R8" s="141">
        <v>0.65714285714285714</v>
      </c>
      <c r="S8" s="141">
        <v>0</v>
      </c>
      <c r="T8" s="141">
        <v>3.214285714285714E-2</v>
      </c>
      <c r="U8" s="141"/>
      <c r="V8" s="141">
        <v>0.68928571428571428</v>
      </c>
      <c r="W8" s="142">
        <v>1.7321428571428572</v>
      </c>
      <c r="AA8" t="str">
        <f t="shared" si="2"/>
        <v>Conventional</v>
      </c>
      <c r="AB8">
        <f t="shared" si="3"/>
        <v>0.63888888888888884</v>
      </c>
      <c r="AC8">
        <f t="shared" si="0"/>
        <v>18.333333333333332</v>
      </c>
      <c r="AD8">
        <f t="shared" si="0"/>
        <v>29.666666666666668</v>
      </c>
      <c r="AE8">
        <f t="shared" si="0"/>
        <v>0.3833333333333333</v>
      </c>
      <c r="AF8">
        <f t="shared" si="0"/>
        <v>4.8202380952380945</v>
      </c>
      <c r="AG8">
        <f t="shared" si="0"/>
        <v>0.16071428571428573</v>
      </c>
      <c r="AH8">
        <f t="shared" si="0"/>
        <v>1.5714285714285714</v>
      </c>
      <c r="AI8">
        <f t="shared" si="0"/>
        <v>1.7321428571428572</v>
      </c>
      <c r="AJ8" t="str">
        <f t="shared" si="1"/>
        <v/>
      </c>
      <c r="AK8" t="str">
        <f t="shared" si="1"/>
        <v/>
      </c>
      <c r="AL8" t="str">
        <f t="shared" si="1"/>
        <v/>
      </c>
      <c r="AM8" s="52">
        <f t="shared" si="0"/>
        <v>0.66666666666666663</v>
      </c>
      <c r="AN8" t="str">
        <f t="shared" si="0"/>
        <v/>
      </c>
      <c r="AO8" t="str">
        <f t="shared" si="0"/>
        <v/>
      </c>
      <c r="AP8">
        <f t="shared" si="0"/>
        <v>0.65714285714285714</v>
      </c>
      <c r="AQ8">
        <f t="shared" si="0"/>
        <v>0</v>
      </c>
      <c r="AR8">
        <f t="shared" si="0"/>
        <v>3.214285714285714E-2</v>
      </c>
      <c r="AS8" t="str">
        <f t="shared" si="0"/>
        <v/>
      </c>
      <c r="AT8">
        <f t="shared" si="0"/>
        <v>0.68928571428571428</v>
      </c>
      <c r="AU8">
        <f t="shared" si="0"/>
        <v>1.7321428571428572</v>
      </c>
      <c r="AV8" t="str">
        <f t="shared" si="0"/>
        <v/>
      </c>
    </row>
    <row r="9" spans="1:48" x14ac:dyDescent="0.25">
      <c r="A9" s="90" t="s">
        <v>88</v>
      </c>
      <c r="B9" s="116" t="s">
        <v>479</v>
      </c>
      <c r="C9" s="117" t="s">
        <v>222</v>
      </c>
      <c r="D9" s="149">
        <v>0.71031746031746024</v>
      </c>
      <c r="E9" s="141">
        <v>28</v>
      </c>
      <c r="F9" s="141">
        <v>33.666666666666664</v>
      </c>
      <c r="G9" s="141">
        <v>0.57499999999999996</v>
      </c>
      <c r="H9" s="141">
        <v>2.5750000000000002</v>
      </c>
      <c r="I9" s="141">
        <v>8.0000000000000002E-3</v>
      </c>
      <c r="J9" s="141">
        <v>1.3</v>
      </c>
      <c r="K9" s="141">
        <v>1.3080000000000001</v>
      </c>
      <c r="L9" s="141"/>
      <c r="M9" s="141"/>
      <c r="N9" s="141"/>
      <c r="O9" s="141">
        <v>0.35499999999999998</v>
      </c>
      <c r="P9" s="141"/>
      <c r="Q9" s="141"/>
      <c r="R9" s="141">
        <v>0.6</v>
      </c>
      <c r="S9" s="141">
        <v>0</v>
      </c>
      <c r="T9" s="141">
        <v>0</v>
      </c>
      <c r="U9" s="141"/>
      <c r="V9" s="141">
        <v>0.6</v>
      </c>
      <c r="W9" s="142">
        <v>0.31200000000000006</v>
      </c>
      <c r="AA9" t="str">
        <f t="shared" si="2"/>
        <v>Conventional</v>
      </c>
      <c r="AB9">
        <f t="shared" si="3"/>
        <v>0.71031746031746024</v>
      </c>
      <c r="AC9">
        <f t="shared" si="0"/>
        <v>28</v>
      </c>
      <c r="AD9">
        <f t="shared" si="0"/>
        <v>33.666666666666664</v>
      </c>
      <c r="AE9">
        <f t="shared" si="0"/>
        <v>0.57499999999999996</v>
      </c>
      <c r="AF9">
        <f t="shared" si="0"/>
        <v>2.5750000000000002</v>
      </c>
      <c r="AG9">
        <f t="shared" si="0"/>
        <v>8.0000000000000002E-3</v>
      </c>
      <c r="AH9">
        <f t="shared" si="0"/>
        <v>1.3</v>
      </c>
      <c r="AI9">
        <f t="shared" si="0"/>
        <v>1.3080000000000001</v>
      </c>
      <c r="AJ9" t="str">
        <f t="shared" si="1"/>
        <v/>
      </c>
      <c r="AK9" t="str">
        <f t="shared" si="1"/>
        <v/>
      </c>
      <c r="AL9" t="str">
        <f t="shared" si="1"/>
        <v/>
      </c>
      <c r="AM9" s="52">
        <f t="shared" si="0"/>
        <v>0.35499999999999998</v>
      </c>
      <c r="AN9" t="str">
        <f t="shared" si="0"/>
        <v/>
      </c>
      <c r="AO9" t="str">
        <f t="shared" si="0"/>
        <v/>
      </c>
      <c r="AP9">
        <f t="shared" si="0"/>
        <v>0.6</v>
      </c>
      <c r="AQ9">
        <f t="shared" si="0"/>
        <v>0</v>
      </c>
      <c r="AR9">
        <f t="shared" si="0"/>
        <v>0</v>
      </c>
      <c r="AS9" t="str">
        <f t="shared" si="0"/>
        <v/>
      </c>
      <c r="AT9">
        <f t="shared" si="0"/>
        <v>0.6</v>
      </c>
      <c r="AU9">
        <f t="shared" si="0"/>
        <v>0.31200000000000006</v>
      </c>
      <c r="AV9" t="str">
        <f t="shared" si="0"/>
        <v/>
      </c>
    </row>
    <row r="10" spans="1:48" x14ac:dyDescent="0.25">
      <c r="A10" s="90" t="s">
        <v>88</v>
      </c>
      <c r="B10" s="116" t="s">
        <v>479</v>
      </c>
      <c r="C10" s="117" t="s">
        <v>624</v>
      </c>
      <c r="D10" s="149">
        <v>0.58650793650793653</v>
      </c>
      <c r="E10" s="141">
        <v>18.266666666666669</v>
      </c>
      <c r="F10" s="141">
        <v>23.6</v>
      </c>
      <c r="G10" s="141">
        <v>0.35666666666666663</v>
      </c>
      <c r="H10" s="141">
        <v>7.5249999999999995</v>
      </c>
      <c r="I10" s="141">
        <v>0.66666666666666663</v>
      </c>
      <c r="J10" s="141">
        <v>3.4166666666666665</v>
      </c>
      <c r="K10" s="141">
        <v>4.083333333333333</v>
      </c>
      <c r="L10" s="141"/>
      <c r="M10" s="141"/>
      <c r="N10" s="141"/>
      <c r="O10" s="141">
        <v>0.20833333333333334</v>
      </c>
      <c r="P10" s="141"/>
      <c r="Q10" s="141"/>
      <c r="R10" s="141">
        <v>2.4166666666666665</v>
      </c>
      <c r="S10" s="141">
        <v>0</v>
      </c>
      <c r="T10" s="141">
        <v>0.41666666666666669</v>
      </c>
      <c r="U10" s="141"/>
      <c r="V10" s="141">
        <v>2.833333333333333</v>
      </c>
      <c r="W10" s="142">
        <v>0.4</v>
      </c>
      <c r="AA10" t="str">
        <f t="shared" si="2"/>
        <v>Conventional</v>
      </c>
      <c r="AB10">
        <f t="shared" si="3"/>
        <v>0.58650793650793653</v>
      </c>
      <c r="AC10">
        <f t="shared" si="0"/>
        <v>18.266666666666669</v>
      </c>
      <c r="AD10">
        <f t="shared" si="0"/>
        <v>23.6</v>
      </c>
      <c r="AE10">
        <f t="shared" si="0"/>
        <v>0.35666666666666663</v>
      </c>
      <c r="AF10">
        <f t="shared" si="0"/>
        <v>7.5249999999999995</v>
      </c>
      <c r="AG10">
        <f t="shared" si="0"/>
        <v>0.66666666666666663</v>
      </c>
      <c r="AH10">
        <f t="shared" si="0"/>
        <v>3.4166666666666665</v>
      </c>
      <c r="AI10">
        <f t="shared" si="0"/>
        <v>4.083333333333333</v>
      </c>
      <c r="AJ10" t="str">
        <f t="shared" si="1"/>
        <v/>
      </c>
      <c r="AK10" t="str">
        <f t="shared" si="1"/>
        <v/>
      </c>
      <c r="AL10" t="str">
        <f t="shared" si="1"/>
        <v/>
      </c>
      <c r="AM10">
        <f t="shared" si="0"/>
        <v>0.20833333333333334</v>
      </c>
      <c r="AN10" t="str">
        <f t="shared" si="0"/>
        <v/>
      </c>
      <c r="AO10" t="str">
        <f t="shared" si="0"/>
        <v/>
      </c>
      <c r="AP10">
        <f t="shared" si="0"/>
        <v>2.4166666666666665</v>
      </c>
      <c r="AQ10">
        <f t="shared" si="0"/>
        <v>0</v>
      </c>
      <c r="AR10">
        <f t="shared" si="0"/>
        <v>0.41666666666666669</v>
      </c>
      <c r="AS10" t="str">
        <f t="shared" si="0"/>
        <v/>
      </c>
      <c r="AT10">
        <f t="shared" si="0"/>
        <v>2.833333333333333</v>
      </c>
      <c r="AU10">
        <f t="shared" si="0"/>
        <v>0.4</v>
      </c>
      <c r="AV10" t="str">
        <f t="shared" si="0"/>
        <v/>
      </c>
    </row>
    <row r="11" spans="1:48" x14ac:dyDescent="0.25">
      <c r="A11" s="90" t="s">
        <v>88</v>
      </c>
      <c r="B11" s="116" t="s">
        <v>479</v>
      </c>
      <c r="C11" s="117" t="s">
        <v>820</v>
      </c>
      <c r="D11" s="149">
        <v>0.64126984126984132</v>
      </c>
      <c r="E11" s="141">
        <v>22.866666666666667</v>
      </c>
      <c r="F11" s="141">
        <v>26.866666666666667</v>
      </c>
      <c r="G11" s="141">
        <v>0.44166666666666671</v>
      </c>
      <c r="H11" s="141">
        <v>7.6619047619047622</v>
      </c>
      <c r="I11" s="141">
        <v>0.66666666666666663</v>
      </c>
      <c r="J11" s="141">
        <v>3.4166666666666665</v>
      </c>
      <c r="K11" s="141">
        <v>4.083333333333333</v>
      </c>
      <c r="L11" s="141"/>
      <c r="M11" s="141"/>
      <c r="N11" s="141"/>
      <c r="O11" s="141">
        <v>0.17857142857142858</v>
      </c>
      <c r="P11" s="141"/>
      <c r="Q11" s="141"/>
      <c r="R11" s="141">
        <v>2.5833333333333335</v>
      </c>
      <c r="S11" s="141">
        <v>0</v>
      </c>
      <c r="T11" s="141">
        <v>0.41666666666666669</v>
      </c>
      <c r="U11" s="141"/>
      <c r="V11" s="141">
        <v>3</v>
      </c>
      <c r="W11" s="142">
        <v>0.4</v>
      </c>
      <c r="AA11" t="str">
        <f t="shared" si="2"/>
        <v>Conventional</v>
      </c>
      <c r="AB11">
        <f t="shared" si="3"/>
        <v>0.64126984126984132</v>
      </c>
      <c r="AC11">
        <f t="shared" si="0"/>
        <v>22.866666666666667</v>
      </c>
      <c r="AD11">
        <f t="shared" si="0"/>
        <v>26.866666666666667</v>
      </c>
      <c r="AE11">
        <f t="shared" si="0"/>
        <v>0.44166666666666671</v>
      </c>
      <c r="AF11">
        <f t="shared" si="0"/>
        <v>7.6619047619047622</v>
      </c>
      <c r="AG11">
        <f t="shared" si="0"/>
        <v>0.66666666666666663</v>
      </c>
      <c r="AH11">
        <f t="shared" si="0"/>
        <v>3.4166666666666665</v>
      </c>
      <c r="AI11">
        <f t="shared" si="0"/>
        <v>4.083333333333333</v>
      </c>
      <c r="AJ11" t="str">
        <f t="shared" si="1"/>
        <v/>
      </c>
      <c r="AK11" t="str">
        <f t="shared" si="1"/>
        <v/>
      </c>
      <c r="AL11" t="str">
        <f t="shared" si="1"/>
        <v/>
      </c>
      <c r="AM11">
        <f t="shared" si="0"/>
        <v>0.17857142857142858</v>
      </c>
      <c r="AN11" t="str">
        <f t="shared" si="0"/>
        <v/>
      </c>
      <c r="AO11" t="str">
        <f t="shared" si="0"/>
        <v/>
      </c>
      <c r="AP11">
        <f t="shared" si="0"/>
        <v>2.5833333333333335</v>
      </c>
      <c r="AQ11">
        <f t="shared" si="0"/>
        <v>0</v>
      </c>
      <c r="AR11">
        <f t="shared" si="0"/>
        <v>0.41666666666666669</v>
      </c>
      <c r="AS11" t="str">
        <f t="shared" si="0"/>
        <v/>
      </c>
      <c r="AT11">
        <f t="shared" si="0"/>
        <v>3</v>
      </c>
      <c r="AU11">
        <f t="shared" si="0"/>
        <v>0.4</v>
      </c>
      <c r="AV11" t="str">
        <f t="shared" si="0"/>
        <v/>
      </c>
    </row>
    <row r="12" spans="1:48" x14ac:dyDescent="0.25">
      <c r="A12" s="90" t="s">
        <v>88</v>
      </c>
      <c r="B12" s="116" t="s">
        <v>479</v>
      </c>
      <c r="C12" s="117" t="s">
        <v>699</v>
      </c>
      <c r="D12" s="149">
        <v>0.54761904761904767</v>
      </c>
      <c r="E12" s="141">
        <v>25</v>
      </c>
      <c r="F12" s="141">
        <v>28</v>
      </c>
      <c r="G12" s="141">
        <v>0.5</v>
      </c>
      <c r="H12" s="141">
        <v>2.5999999999999996</v>
      </c>
      <c r="I12" s="141">
        <v>0</v>
      </c>
      <c r="J12" s="141">
        <v>0.77272727272727271</v>
      </c>
      <c r="K12" s="141">
        <v>0.77272727272727271</v>
      </c>
      <c r="L12" s="141"/>
      <c r="M12" s="141"/>
      <c r="N12" s="141"/>
      <c r="O12" s="141">
        <v>0.54545454545454541</v>
      </c>
      <c r="P12" s="141"/>
      <c r="Q12" s="141"/>
      <c r="R12" s="141">
        <v>8.1818181818181818E-2</v>
      </c>
      <c r="S12" s="141">
        <v>0</v>
      </c>
      <c r="T12" s="141">
        <v>0</v>
      </c>
      <c r="U12" s="141"/>
      <c r="V12" s="141">
        <v>8.1818181818181818E-2</v>
      </c>
      <c r="W12" s="142">
        <v>1.2</v>
      </c>
      <c r="AA12" t="str">
        <f t="shared" si="2"/>
        <v>Conventional</v>
      </c>
      <c r="AB12">
        <f t="shared" si="3"/>
        <v>0.54761904761904767</v>
      </c>
      <c r="AC12">
        <f t="shared" si="0"/>
        <v>25</v>
      </c>
      <c r="AD12">
        <f t="shared" si="0"/>
        <v>28</v>
      </c>
      <c r="AE12">
        <f t="shared" si="0"/>
        <v>0.5</v>
      </c>
      <c r="AF12">
        <f t="shared" si="0"/>
        <v>2.5999999999999996</v>
      </c>
      <c r="AG12">
        <f t="shared" si="0"/>
        <v>0</v>
      </c>
      <c r="AH12">
        <f t="shared" si="0"/>
        <v>0.77272727272727271</v>
      </c>
      <c r="AI12">
        <f t="shared" si="0"/>
        <v>0.77272727272727271</v>
      </c>
      <c r="AJ12" t="str">
        <f t="shared" si="0"/>
        <v/>
      </c>
      <c r="AK12" t="str">
        <f t="shared" si="0"/>
        <v/>
      </c>
      <c r="AL12" t="str">
        <f t="shared" si="0"/>
        <v/>
      </c>
      <c r="AM12">
        <f t="shared" si="0"/>
        <v>0.54545454545454541</v>
      </c>
      <c r="AN12" t="str">
        <f t="shared" si="0"/>
        <v/>
      </c>
      <c r="AO12" t="str">
        <f t="shared" si="0"/>
        <v/>
      </c>
      <c r="AP12">
        <f t="shared" si="0"/>
        <v>8.1818181818181818E-2</v>
      </c>
      <c r="AQ12">
        <f t="shared" si="0"/>
        <v>0</v>
      </c>
      <c r="AR12">
        <f t="shared" si="0"/>
        <v>0</v>
      </c>
      <c r="AS12" t="str">
        <f t="shared" si="0"/>
        <v/>
      </c>
      <c r="AT12">
        <f t="shared" si="0"/>
        <v>8.1818181818181818E-2</v>
      </c>
      <c r="AU12">
        <f t="shared" si="0"/>
        <v>1.2</v>
      </c>
      <c r="AV12" t="str">
        <f t="shared" si="0"/>
        <v/>
      </c>
    </row>
    <row r="13" spans="1:48" x14ac:dyDescent="0.25">
      <c r="A13" s="90" t="s">
        <v>88</v>
      </c>
      <c r="B13" s="116" t="s">
        <v>479</v>
      </c>
      <c r="C13" s="117" t="s">
        <v>694</v>
      </c>
      <c r="D13" s="149">
        <v>0.44047619047619047</v>
      </c>
      <c r="E13" s="141">
        <v>21</v>
      </c>
      <c r="F13" s="141">
        <v>18.5</v>
      </c>
      <c r="G13" s="141">
        <v>0.36249999999999999</v>
      </c>
      <c r="H13" s="141">
        <v>0.19</v>
      </c>
      <c r="I13" s="141">
        <v>0</v>
      </c>
      <c r="J13" s="141">
        <v>0.19</v>
      </c>
      <c r="K13" s="141">
        <v>0.19</v>
      </c>
      <c r="L13" s="141"/>
      <c r="M13" s="141"/>
      <c r="N13" s="141"/>
      <c r="O13" s="141">
        <v>0</v>
      </c>
      <c r="P13" s="141"/>
      <c r="Q13" s="141"/>
      <c r="R13" s="141">
        <v>0</v>
      </c>
      <c r="S13" s="141">
        <v>0</v>
      </c>
      <c r="T13" s="141">
        <v>0</v>
      </c>
      <c r="U13" s="141"/>
      <c r="V13" s="141">
        <v>0</v>
      </c>
      <c r="W13" s="142">
        <v>0</v>
      </c>
      <c r="AA13" t="str">
        <f t="shared" si="2"/>
        <v>Conventional</v>
      </c>
      <c r="AB13">
        <f t="shared" si="3"/>
        <v>0.44047619047619047</v>
      </c>
      <c r="AC13">
        <f t="shared" si="0"/>
        <v>21</v>
      </c>
      <c r="AD13">
        <f t="shared" si="0"/>
        <v>18.5</v>
      </c>
      <c r="AE13">
        <f t="shared" si="0"/>
        <v>0.36249999999999999</v>
      </c>
      <c r="AF13">
        <f t="shared" si="0"/>
        <v>0.19</v>
      </c>
      <c r="AG13">
        <f t="shared" si="0"/>
        <v>0</v>
      </c>
      <c r="AH13">
        <f t="shared" si="0"/>
        <v>0.19</v>
      </c>
      <c r="AI13">
        <f t="shared" si="0"/>
        <v>0.19</v>
      </c>
      <c r="AJ13" t="str">
        <f t="shared" si="0"/>
        <v/>
      </c>
      <c r="AK13" t="str">
        <f t="shared" si="0"/>
        <v/>
      </c>
      <c r="AL13" t="str">
        <f t="shared" si="0"/>
        <v/>
      </c>
      <c r="AM13">
        <f t="shared" si="0"/>
        <v>0</v>
      </c>
      <c r="AN13" t="str">
        <f t="shared" si="0"/>
        <v/>
      </c>
      <c r="AO13" t="str">
        <f t="shared" si="0"/>
        <v/>
      </c>
      <c r="AP13">
        <f t="shared" si="0"/>
        <v>0</v>
      </c>
      <c r="AQ13">
        <f t="shared" si="0"/>
        <v>0</v>
      </c>
      <c r="AR13">
        <f t="shared" si="0"/>
        <v>0</v>
      </c>
      <c r="AS13" t="str">
        <f t="shared" si="0"/>
        <v/>
      </c>
      <c r="AT13">
        <f t="shared" si="0"/>
        <v>0</v>
      </c>
      <c r="AU13">
        <f t="shared" si="0"/>
        <v>0</v>
      </c>
      <c r="AV13" t="str">
        <f t="shared" si="0"/>
        <v/>
      </c>
    </row>
    <row r="14" spans="1:48" x14ac:dyDescent="0.25">
      <c r="A14" s="90" t="s">
        <v>88</v>
      </c>
      <c r="B14" s="116" t="s">
        <v>479</v>
      </c>
      <c r="C14" s="117" t="s">
        <v>687</v>
      </c>
      <c r="D14" s="149">
        <v>0.42063492063492064</v>
      </c>
      <c r="E14" s="141">
        <v>15</v>
      </c>
      <c r="F14" s="141">
        <v>21.333333333333332</v>
      </c>
      <c r="G14" s="141">
        <v>0.32500000000000001</v>
      </c>
      <c r="H14" s="141">
        <v>1.4666666666666668</v>
      </c>
      <c r="I14" s="141">
        <v>0</v>
      </c>
      <c r="J14" s="141">
        <v>1</v>
      </c>
      <c r="K14" s="141">
        <v>1</v>
      </c>
      <c r="L14" s="141"/>
      <c r="M14" s="141"/>
      <c r="N14" s="141"/>
      <c r="O14" s="141">
        <v>0.16666666666666666</v>
      </c>
      <c r="P14" s="141"/>
      <c r="Q14" s="141"/>
      <c r="R14" s="141">
        <v>0</v>
      </c>
      <c r="S14" s="141">
        <v>0</v>
      </c>
      <c r="T14" s="141">
        <v>0</v>
      </c>
      <c r="U14" s="141"/>
      <c r="V14" s="141">
        <v>0</v>
      </c>
      <c r="W14" s="142">
        <v>0.3</v>
      </c>
      <c r="AA14" t="str">
        <f t="shared" si="2"/>
        <v>Conventional</v>
      </c>
      <c r="AB14">
        <f t="shared" si="3"/>
        <v>0.42063492063492064</v>
      </c>
      <c r="AC14">
        <f t="shared" si="0"/>
        <v>15</v>
      </c>
      <c r="AD14">
        <f t="shared" si="0"/>
        <v>21.333333333333332</v>
      </c>
      <c r="AE14">
        <f t="shared" si="0"/>
        <v>0.32500000000000001</v>
      </c>
      <c r="AF14">
        <f t="shared" si="0"/>
        <v>1.4666666666666668</v>
      </c>
      <c r="AG14">
        <f t="shared" si="0"/>
        <v>0</v>
      </c>
      <c r="AH14">
        <f t="shared" si="0"/>
        <v>1</v>
      </c>
      <c r="AI14">
        <f t="shared" si="0"/>
        <v>1</v>
      </c>
      <c r="AJ14" t="str">
        <f t="shared" si="0"/>
        <v/>
      </c>
      <c r="AK14" t="str">
        <f t="shared" si="0"/>
        <v/>
      </c>
      <c r="AL14" t="str">
        <f t="shared" si="0"/>
        <v/>
      </c>
      <c r="AM14">
        <f t="shared" si="0"/>
        <v>0.16666666666666666</v>
      </c>
      <c r="AN14" t="str">
        <f t="shared" si="0"/>
        <v/>
      </c>
      <c r="AO14" t="str">
        <f t="shared" si="0"/>
        <v/>
      </c>
      <c r="AP14">
        <f t="shared" si="0"/>
        <v>0</v>
      </c>
      <c r="AQ14">
        <f t="shared" si="0"/>
        <v>0</v>
      </c>
      <c r="AR14">
        <f t="shared" si="0"/>
        <v>0</v>
      </c>
      <c r="AS14" t="str">
        <f t="shared" si="0"/>
        <v/>
      </c>
      <c r="AT14">
        <f t="shared" si="0"/>
        <v>0</v>
      </c>
      <c r="AU14">
        <f t="shared" si="0"/>
        <v>0.3</v>
      </c>
      <c r="AV14" t="str">
        <f t="shared" si="0"/>
        <v/>
      </c>
    </row>
    <row r="15" spans="1:48" x14ac:dyDescent="0.25">
      <c r="A15" s="90" t="s">
        <v>88</v>
      </c>
      <c r="B15" s="116" t="s">
        <v>479</v>
      </c>
      <c r="C15" s="117" t="s">
        <v>682</v>
      </c>
      <c r="D15" s="149">
        <v>0.53571428571428581</v>
      </c>
      <c r="E15" s="141">
        <v>23.999999999999996</v>
      </c>
      <c r="F15" s="141">
        <v>24.666666666666664</v>
      </c>
      <c r="G15" s="141">
        <v>0.48333333333333339</v>
      </c>
      <c r="H15" s="141">
        <v>1</v>
      </c>
      <c r="I15" s="141">
        <v>0</v>
      </c>
      <c r="J15" s="141">
        <v>1</v>
      </c>
      <c r="K15" s="141">
        <v>1</v>
      </c>
      <c r="L15" s="141"/>
      <c r="M15" s="141"/>
      <c r="N15" s="141"/>
      <c r="O15" s="141">
        <v>0</v>
      </c>
      <c r="P15" s="141"/>
      <c r="Q15" s="141"/>
      <c r="R15" s="141">
        <v>0</v>
      </c>
      <c r="S15" s="141">
        <v>0</v>
      </c>
      <c r="T15" s="141">
        <v>0</v>
      </c>
      <c r="U15" s="141"/>
      <c r="V15" s="141">
        <v>0</v>
      </c>
      <c r="W15" s="142">
        <v>0</v>
      </c>
      <c r="AA15" t="str">
        <f t="shared" si="2"/>
        <v>Conventional</v>
      </c>
      <c r="AB15">
        <f t="shared" si="3"/>
        <v>0.53571428571428581</v>
      </c>
      <c r="AC15">
        <f t="shared" si="0"/>
        <v>23.999999999999996</v>
      </c>
      <c r="AD15">
        <f t="shared" si="0"/>
        <v>24.666666666666664</v>
      </c>
      <c r="AE15">
        <f t="shared" si="0"/>
        <v>0.48333333333333339</v>
      </c>
      <c r="AF15">
        <f t="shared" si="0"/>
        <v>1</v>
      </c>
      <c r="AG15">
        <f t="shared" si="0"/>
        <v>0</v>
      </c>
      <c r="AH15">
        <f t="shared" si="0"/>
        <v>1</v>
      </c>
      <c r="AI15">
        <f t="shared" si="0"/>
        <v>1</v>
      </c>
      <c r="AJ15" t="str">
        <f t="shared" si="0"/>
        <v/>
      </c>
      <c r="AK15" t="str">
        <f t="shared" si="0"/>
        <v/>
      </c>
      <c r="AL15" t="str">
        <f t="shared" si="0"/>
        <v/>
      </c>
      <c r="AM15">
        <f t="shared" si="0"/>
        <v>0</v>
      </c>
      <c r="AN15" t="str">
        <f t="shared" si="0"/>
        <v/>
      </c>
      <c r="AO15" t="str">
        <f t="shared" si="0"/>
        <v/>
      </c>
      <c r="AP15">
        <f t="shared" si="0"/>
        <v>0</v>
      </c>
      <c r="AQ15">
        <f t="shared" si="0"/>
        <v>0</v>
      </c>
      <c r="AR15">
        <f t="shared" ref="AR15:AR78" si="4">IF(T15="","",T15)</f>
        <v>0</v>
      </c>
      <c r="AS15" t="str">
        <f t="shared" ref="AS15:AS78" si="5">IF(U15="","",U15)</f>
        <v/>
      </c>
      <c r="AT15">
        <f t="shared" ref="AT15:AT78" si="6">IF(V15="","",V15)</f>
        <v>0</v>
      </c>
      <c r="AU15">
        <f t="shared" ref="AU15:AU78" si="7">IF(W15="","",W15)</f>
        <v>0</v>
      </c>
      <c r="AV15" t="str">
        <f t="shared" ref="AV15:AV78" si="8">IF(X15="","",X15)</f>
        <v/>
      </c>
    </row>
    <row r="16" spans="1:48" x14ac:dyDescent="0.25">
      <c r="A16" s="90" t="s">
        <v>88</v>
      </c>
      <c r="B16" s="116" t="s">
        <v>479</v>
      </c>
      <c r="C16" s="117" t="s">
        <v>690</v>
      </c>
      <c r="D16" s="149">
        <v>0.45535714285714285</v>
      </c>
      <c r="E16" s="141">
        <v>23.25</v>
      </c>
      <c r="F16" s="141">
        <v>23.5</v>
      </c>
      <c r="G16" s="141">
        <v>0.40625</v>
      </c>
      <c r="H16" s="141">
        <v>0.98670212765957444</v>
      </c>
      <c r="I16" s="141">
        <v>0</v>
      </c>
      <c r="J16" s="141">
        <v>0.5478723404255319</v>
      </c>
      <c r="K16" s="141">
        <v>0.5478723404255319</v>
      </c>
      <c r="L16" s="141"/>
      <c r="M16" s="141"/>
      <c r="N16" s="141"/>
      <c r="O16" s="141">
        <v>8.7765957446808512E-2</v>
      </c>
      <c r="P16" s="141"/>
      <c r="Q16" s="141"/>
      <c r="R16" s="141">
        <v>0</v>
      </c>
      <c r="S16" s="141">
        <v>0</v>
      </c>
      <c r="T16" s="141">
        <v>0</v>
      </c>
      <c r="U16" s="141"/>
      <c r="V16" s="141">
        <v>0</v>
      </c>
      <c r="W16" s="142">
        <v>0.35106382978723405</v>
      </c>
      <c r="AA16" t="str">
        <f t="shared" si="2"/>
        <v>Conventional</v>
      </c>
      <c r="AB16">
        <f t="shared" si="3"/>
        <v>0.45535714285714285</v>
      </c>
      <c r="AC16">
        <f t="shared" ref="AC16:AC79" si="9">IF(E16="","",E16)</f>
        <v>23.25</v>
      </c>
      <c r="AD16">
        <f t="shared" ref="AD16:AD79" si="10">IF(F16="","",F16)</f>
        <v>23.5</v>
      </c>
      <c r="AE16">
        <f t="shared" ref="AE16:AE79" si="11">IF(G16="","",G16)</f>
        <v>0.40625</v>
      </c>
      <c r="AF16">
        <f t="shared" ref="AF16:AF79" si="12">IF(H16="","",H16)</f>
        <v>0.98670212765957444</v>
      </c>
      <c r="AG16">
        <f t="shared" ref="AG16:AG79" si="13">IF(I16="","",I16)</f>
        <v>0</v>
      </c>
      <c r="AH16">
        <f t="shared" ref="AH16:AH79" si="14">IF(J16="","",J16)</f>
        <v>0.5478723404255319</v>
      </c>
      <c r="AI16">
        <f t="shared" ref="AI16:AI79" si="15">IF(K16="","",K16)</f>
        <v>0.5478723404255319</v>
      </c>
      <c r="AJ16" t="str">
        <f t="shared" ref="AJ16:AJ79" si="16">IF(L16="","",L16)</f>
        <v/>
      </c>
      <c r="AK16" t="str">
        <f t="shared" ref="AK16:AK79" si="17">IF(M16="","",M16)</f>
        <v/>
      </c>
      <c r="AL16" t="str">
        <f t="shared" ref="AL16:AL79" si="18">IF(N16="","",N16)</f>
        <v/>
      </c>
      <c r="AM16">
        <f t="shared" ref="AM16:AM79" si="19">IF(O16="","",O16)</f>
        <v>8.7765957446808512E-2</v>
      </c>
      <c r="AN16" t="str">
        <f t="shared" ref="AN16:AN79" si="20">IF(P16="","",P16)</f>
        <v/>
      </c>
      <c r="AO16" t="str">
        <f t="shared" ref="AO16:AO79" si="21">IF(Q16="","",Q16)</f>
        <v/>
      </c>
      <c r="AP16">
        <f t="shared" ref="AP16:AP79" si="22">IF(R16="","",R16)</f>
        <v>0</v>
      </c>
      <c r="AQ16">
        <f t="shared" ref="AQ16:AQ79" si="23">IF(S16="","",S16)</f>
        <v>0</v>
      </c>
      <c r="AR16">
        <f t="shared" si="4"/>
        <v>0</v>
      </c>
      <c r="AS16" t="str">
        <f t="shared" si="5"/>
        <v/>
      </c>
      <c r="AT16">
        <f t="shared" si="6"/>
        <v>0</v>
      </c>
      <c r="AU16">
        <f t="shared" si="7"/>
        <v>0.35106382978723405</v>
      </c>
      <c r="AV16" t="str">
        <f t="shared" si="8"/>
        <v/>
      </c>
    </row>
    <row r="17" spans="1:48" x14ac:dyDescent="0.25">
      <c r="A17" s="90" t="s">
        <v>88</v>
      </c>
      <c r="B17" s="116" t="s">
        <v>479</v>
      </c>
      <c r="C17" s="117" t="s">
        <v>689</v>
      </c>
      <c r="D17" s="149">
        <v>0.5178571428571429</v>
      </c>
      <c r="E17" s="141">
        <v>20.5</v>
      </c>
      <c r="F17" s="141">
        <v>22.5</v>
      </c>
      <c r="G17" s="141">
        <v>0.4</v>
      </c>
      <c r="H17" s="141">
        <v>0.08</v>
      </c>
      <c r="I17" s="141">
        <v>0</v>
      </c>
      <c r="J17" s="141">
        <v>0.08</v>
      </c>
      <c r="K17" s="141">
        <v>0.08</v>
      </c>
      <c r="L17" s="141"/>
      <c r="M17" s="141"/>
      <c r="N17" s="141"/>
      <c r="O17" s="141">
        <v>0</v>
      </c>
      <c r="P17" s="141"/>
      <c r="Q17" s="141"/>
      <c r="R17" s="141">
        <v>0</v>
      </c>
      <c r="S17" s="141">
        <v>0</v>
      </c>
      <c r="T17" s="141">
        <v>0</v>
      </c>
      <c r="U17" s="141"/>
      <c r="V17" s="141">
        <v>0</v>
      </c>
      <c r="W17" s="142">
        <v>0</v>
      </c>
      <c r="AA17" t="str">
        <f t="shared" si="2"/>
        <v>Conventional</v>
      </c>
      <c r="AB17">
        <f t="shared" si="3"/>
        <v>0.5178571428571429</v>
      </c>
      <c r="AC17">
        <f t="shared" si="9"/>
        <v>20.5</v>
      </c>
      <c r="AD17">
        <f t="shared" si="10"/>
        <v>22.5</v>
      </c>
      <c r="AE17">
        <f t="shared" si="11"/>
        <v>0.4</v>
      </c>
      <c r="AF17">
        <f t="shared" si="12"/>
        <v>0.08</v>
      </c>
      <c r="AG17">
        <f t="shared" si="13"/>
        <v>0</v>
      </c>
      <c r="AH17">
        <f t="shared" si="14"/>
        <v>0.08</v>
      </c>
      <c r="AI17">
        <f t="shared" si="15"/>
        <v>0.08</v>
      </c>
      <c r="AJ17" t="str">
        <f t="shared" si="16"/>
        <v/>
      </c>
      <c r="AK17" t="str">
        <f t="shared" si="17"/>
        <v/>
      </c>
      <c r="AL17" t="str">
        <f t="shared" si="18"/>
        <v/>
      </c>
      <c r="AM17">
        <f t="shared" si="19"/>
        <v>0</v>
      </c>
      <c r="AN17" t="str">
        <f t="shared" si="20"/>
        <v/>
      </c>
      <c r="AO17" t="str">
        <f t="shared" si="21"/>
        <v/>
      </c>
      <c r="AP17">
        <f t="shared" si="22"/>
        <v>0</v>
      </c>
      <c r="AQ17">
        <f t="shared" si="23"/>
        <v>0</v>
      </c>
      <c r="AR17">
        <f t="shared" si="4"/>
        <v>0</v>
      </c>
      <c r="AS17" t="str">
        <f t="shared" si="5"/>
        <v/>
      </c>
      <c r="AT17">
        <f t="shared" si="6"/>
        <v>0</v>
      </c>
      <c r="AU17">
        <f t="shared" si="7"/>
        <v>0</v>
      </c>
      <c r="AV17" t="str">
        <f t="shared" si="8"/>
        <v/>
      </c>
    </row>
    <row r="18" spans="1:48" x14ac:dyDescent="0.25">
      <c r="A18" s="90" t="s">
        <v>88</v>
      </c>
      <c r="B18" s="116" t="s">
        <v>479</v>
      </c>
      <c r="C18" s="117" t="s">
        <v>691</v>
      </c>
      <c r="D18" s="149">
        <v>0.48809523809523808</v>
      </c>
      <c r="E18" s="141">
        <v>14</v>
      </c>
      <c r="F18" s="141">
        <v>22</v>
      </c>
      <c r="G18" s="141">
        <v>0.25</v>
      </c>
      <c r="H18" s="141">
        <v>1.3770000000000002</v>
      </c>
      <c r="I18" s="141">
        <v>0</v>
      </c>
      <c r="J18" s="141">
        <v>0.83700000000000008</v>
      </c>
      <c r="K18" s="141">
        <v>0.83700000000000008</v>
      </c>
      <c r="L18" s="141"/>
      <c r="M18" s="141"/>
      <c r="N18" s="141"/>
      <c r="O18" s="141">
        <v>0.27</v>
      </c>
      <c r="P18" s="141"/>
      <c r="Q18" s="141"/>
      <c r="R18" s="141">
        <v>0</v>
      </c>
      <c r="S18" s="141">
        <v>0</v>
      </c>
      <c r="T18" s="141">
        <v>0</v>
      </c>
      <c r="U18" s="141"/>
      <c r="V18" s="141">
        <v>0</v>
      </c>
      <c r="W18" s="142">
        <v>0.27</v>
      </c>
      <c r="AA18" t="str">
        <f t="shared" si="2"/>
        <v>Conventional</v>
      </c>
      <c r="AB18">
        <f t="shared" si="3"/>
        <v>0.48809523809523808</v>
      </c>
      <c r="AC18">
        <f t="shared" si="9"/>
        <v>14</v>
      </c>
      <c r="AD18">
        <f t="shared" si="10"/>
        <v>22</v>
      </c>
      <c r="AE18">
        <f t="shared" si="11"/>
        <v>0.25</v>
      </c>
      <c r="AF18">
        <f t="shared" si="12"/>
        <v>1.3770000000000002</v>
      </c>
      <c r="AG18">
        <f t="shared" si="13"/>
        <v>0</v>
      </c>
      <c r="AH18">
        <f t="shared" si="14"/>
        <v>0.83700000000000008</v>
      </c>
      <c r="AI18">
        <f t="shared" si="15"/>
        <v>0.83700000000000008</v>
      </c>
      <c r="AJ18" t="str">
        <f t="shared" si="16"/>
        <v/>
      </c>
      <c r="AK18" t="str">
        <f t="shared" si="17"/>
        <v/>
      </c>
      <c r="AL18" t="str">
        <f t="shared" si="18"/>
        <v/>
      </c>
      <c r="AM18">
        <f t="shared" si="19"/>
        <v>0.27</v>
      </c>
      <c r="AN18" t="str">
        <f t="shared" si="20"/>
        <v/>
      </c>
      <c r="AO18" t="str">
        <f t="shared" si="21"/>
        <v/>
      </c>
      <c r="AP18">
        <f t="shared" si="22"/>
        <v>0</v>
      </c>
      <c r="AQ18">
        <f t="shared" si="23"/>
        <v>0</v>
      </c>
      <c r="AR18">
        <f t="shared" si="4"/>
        <v>0</v>
      </c>
      <c r="AS18" t="str">
        <f t="shared" si="5"/>
        <v/>
      </c>
      <c r="AT18">
        <f t="shared" si="6"/>
        <v>0</v>
      </c>
      <c r="AU18">
        <f t="shared" si="7"/>
        <v>0.27</v>
      </c>
      <c r="AV18" t="str">
        <f t="shared" si="8"/>
        <v/>
      </c>
    </row>
    <row r="19" spans="1:48" x14ac:dyDescent="0.25">
      <c r="A19" s="90" t="s">
        <v>88</v>
      </c>
      <c r="B19" s="116" t="s">
        <v>479</v>
      </c>
      <c r="C19" s="117" t="s">
        <v>692</v>
      </c>
      <c r="D19" s="149">
        <v>0.52976190476190477</v>
      </c>
      <c r="E19" s="141">
        <v>21.5</v>
      </c>
      <c r="F19" s="141">
        <v>23</v>
      </c>
      <c r="G19" s="141">
        <v>0.38750000000000001</v>
      </c>
      <c r="H19" s="141">
        <v>0.82499999999999996</v>
      </c>
      <c r="I19" s="141">
        <v>0</v>
      </c>
      <c r="J19" s="141">
        <v>0.82499999999999996</v>
      </c>
      <c r="K19" s="141">
        <v>0.82499999999999996</v>
      </c>
      <c r="L19" s="141"/>
      <c r="M19" s="141"/>
      <c r="N19" s="141"/>
      <c r="O19" s="141">
        <v>0</v>
      </c>
      <c r="P19" s="141"/>
      <c r="Q19" s="141"/>
      <c r="R19" s="141">
        <v>0</v>
      </c>
      <c r="S19" s="141">
        <v>0</v>
      </c>
      <c r="T19" s="141">
        <v>0</v>
      </c>
      <c r="U19" s="141"/>
      <c r="V19" s="141">
        <v>0</v>
      </c>
      <c r="W19" s="142">
        <v>0</v>
      </c>
      <c r="AA19" t="str">
        <f t="shared" si="2"/>
        <v>Conventional</v>
      </c>
      <c r="AB19">
        <f t="shared" si="3"/>
        <v>0.52976190476190477</v>
      </c>
      <c r="AC19">
        <f t="shared" si="9"/>
        <v>21.5</v>
      </c>
      <c r="AD19">
        <f t="shared" si="10"/>
        <v>23</v>
      </c>
      <c r="AE19">
        <f t="shared" si="11"/>
        <v>0.38750000000000001</v>
      </c>
      <c r="AF19">
        <f t="shared" si="12"/>
        <v>0.82499999999999996</v>
      </c>
      <c r="AG19">
        <f t="shared" si="13"/>
        <v>0</v>
      </c>
      <c r="AH19">
        <f t="shared" si="14"/>
        <v>0.82499999999999996</v>
      </c>
      <c r="AI19">
        <f t="shared" si="15"/>
        <v>0.82499999999999996</v>
      </c>
      <c r="AJ19" t="str">
        <f t="shared" si="16"/>
        <v/>
      </c>
      <c r="AK19" t="str">
        <f t="shared" si="17"/>
        <v/>
      </c>
      <c r="AL19" t="str">
        <f t="shared" si="18"/>
        <v/>
      </c>
      <c r="AM19">
        <f t="shared" si="19"/>
        <v>0</v>
      </c>
      <c r="AN19" t="str">
        <f t="shared" si="20"/>
        <v/>
      </c>
      <c r="AO19" t="str">
        <f t="shared" si="21"/>
        <v/>
      </c>
      <c r="AP19">
        <f t="shared" si="22"/>
        <v>0</v>
      </c>
      <c r="AQ19">
        <f t="shared" si="23"/>
        <v>0</v>
      </c>
      <c r="AR19">
        <f t="shared" si="4"/>
        <v>0</v>
      </c>
      <c r="AS19" t="str">
        <f t="shared" si="5"/>
        <v/>
      </c>
      <c r="AT19">
        <f t="shared" si="6"/>
        <v>0</v>
      </c>
      <c r="AU19">
        <f t="shared" si="7"/>
        <v>0</v>
      </c>
      <c r="AV19" t="str">
        <f t="shared" si="8"/>
        <v/>
      </c>
    </row>
    <row r="20" spans="1:48" x14ac:dyDescent="0.25">
      <c r="A20" s="90" t="s">
        <v>88</v>
      </c>
      <c r="B20" s="116" t="s">
        <v>479</v>
      </c>
      <c r="C20" s="117" t="s">
        <v>685</v>
      </c>
      <c r="D20" s="149">
        <v>0.42857142857142849</v>
      </c>
      <c r="E20" s="141">
        <v>21</v>
      </c>
      <c r="F20" s="141">
        <v>20</v>
      </c>
      <c r="G20" s="141">
        <v>0.40833333333333338</v>
      </c>
      <c r="H20" s="141">
        <v>2.1</v>
      </c>
      <c r="I20" s="141">
        <v>0.95</v>
      </c>
      <c r="J20" s="141">
        <v>0.95</v>
      </c>
      <c r="K20" s="141">
        <v>1.9</v>
      </c>
      <c r="L20" s="141"/>
      <c r="M20" s="141"/>
      <c r="N20" s="141"/>
      <c r="O20" s="141">
        <v>0</v>
      </c>
      <c r="P20" s="141"/>
      <c r="Q20" s="141"/>
      <c r="R20" s="141">
        <v>0</v>
      </c>
      <c r="S20" s="141">
        <v>0</v>
      </c>
      <c r="T20" s="141">
        <v>0</v>
      </c>
      <c r="U20" s="141"/>
      <c r="V20" s="141">
        <v>0</v>
      </c>
      <c r="W20" s="142">
        <v>0.2</v>
      </c>
      <c r="AA20" t="str">
        <f t="shared" si="2"/>
        <v>Conventional</v>
      </c>
      <c r="AB20">
        <f t="shared" si="3"/>
        <v>0.42857142857142849</v>
      </c>
      <c r="AC20">
        <f t="shared" si="9"/>
        <v>21</v>
      </c>
      <c r="AD20">
        <f t="shared" si="10"/>
        <v>20</v>
      </c>
      <c r="AE20">
        <f t="shared" si="11"/>
        <v>0.40833333333333338</v>
      </c>
      <c r="AF20">
        <f t="shared" si="12"/>
        <v>2.1</v>
      </c>
      <c r="AG20">
        <f t="shared" si="13"/>
        <v>0.95</v>
      </c>
      <c r="AH20">
        <f t="shared" si="14"/>
        <v>0.95</v>
      </c>
      <c r="AI20">
        <f t="shared" si="15"/>
        <v>1.9</v>
      </c>
      <c r="AJ20" t="str">
        <f t="shared" si="16"/>
        <v/>
      </c>
      <c r="AK20" t="str">
        <f t="shared" si="17"/>
        <v/>
      </c>
      <c r="AL20" t="str">
        <f t="shared" si="18"/>
        <v/>
      </c>
      <c r="AM20">
        <f t="shared" si="19"/>
        <v>0</v>
      </c>
      <c r="AN20" t="str">
        <f t="shared" si="20"/>
        <v/>
      </c>
      <c r="AO20" t="str">
        <f t="shared" si="21"/>
        <v/>
      </c>
      <c r="AP20">
        <f t="shared" si="22"/>
        <v>0</v>
      </c>
      <c r="AQ20">
        <f t="shared" si="23"/>
        <v>0</v>
      </c>
      <c r="AR20">
        <f t="shared" si="4"/>
        <v>0</v>
      </c>
      <c r="AS20" t="str">
        <f t="shared" si="5"/>
        <v/>
      </c>
      <c r="AT20">
        <f t="shared" si="6"/>
        <v>0</v>
      </c>
      <c r="AU20">
        <f t="shared" si="7"/>
        <v>0.2</v>
      </c>
      <c r="AV20" t="str">
        <f t="shared" si="8"/>
        <v/>
      </c>
    </row>
    <row r="21" spans="1:48" x14ac:dyDescent="0.25">
      <c r="A21" s="90" t="s">
        <v>88</v>
      </c>
      <c r="B21" s="116" t="s">
        <v>479</v>
      </c>
      <c r="C21" s="117" t="s">
        <v>683</v>
      </c>
      <c r="D21" s="149">
        <v>0.41269841269841273</v>
      </c>
      <c r="E21" s="141">
        <v>16.666666666666664</v>
      </c>
      <c r="F21" s="141">
        <v>22.666666666666668</v>
      </c>
      <c r="G21" s="141">
        <v>0.34166666666666667</v>
      </c>
      <c r="H21" s="141">
        <v>0</v>
      </c>
      <c r="I21" s="141">
        <v>0</v>
      </c>
      <c r="J21" s="141">
        <v>0</v>
      </c>
      <c r="K21" s="141">
        <v>0</v>
      </c>
      <c r="L21" s="141"/>
      <c r="M21" s="141"/>
      <c r="N21" s="141"/>
      <c r="O21" s="141">
        <v>0</v>
      </c>
      <c r="P21" s="141"/>
      <c r="Q21" s="141"/>
      <c r="R21" s="141">
        <v>0</v>
      </c>
      <c r="S21" s="141">
        <v>0</v>
      </c>
      <c r="T21" s="141">
        <v>0</v>
      </c>
      <c r="U21" s="141"/>
      <c r="V21" s="141">
        <v>0</v>
      </c>
      <c r="W21" s="142">
        <v>0</v>
      </c>
      <c r="AA21" t="str">
        <f t="shared" si="2"/>
        <v>Conventional</v>
      </c>
      <c r="AB21">
        <f t="shared" si="3"/>
        <v>0.41269841269841273</v>
      </c>
      <c r="AC21">
        <f t="shared" si="9"/>
        <v>16.666666666666664</v>
      </c>
      <c r="AD21">
        <f t="shared" si="10"/>
        <v>22.666666666666668</v>
      </c>
      <c r="AE21">
        <f t="shared" si="11"/>
        <v>0.34166666666666667</v>
      </c>
      <c r="AF21">
        <f t="shared" si="12"/>
        <v>0</v>
      </c>
      <c r="AG21">
        <f t="shared" si="13"/>
        <v>0</v>
      </c>
      <c r="AH21">
        <f t="shared" si="14"/>
        <v>0</v>
      </c>
      <c r="AI21">
        <f t="shared" si="15"/>
        <v>0</v>
      </c>
      <c r="AJ21" t="str">
        <f t="shared" si="16"/>
        <v/>
      </c>
      <c r="AK21" t="str">
        <f t="shared" si="17"/>
        <v/>
      </c>
      <c r="AL21" t="str">
        <f t="shared" si="18"/>
        <v/>
      </c>
      <c r="AM21">
        <f t="shared" si="19"/>
        <v>0</v>
      </c>
      <c r="AN21" t="str">
        <f t="shared" si="20"/>
        <v/>
      </c>
      <c r="AO21" t="str">
        <f t="shared" si="21"/>
        <v/>
      </c>
      <c r="AP21">
        <f t="shared" si="22"/>
        <v>0</v>
      </c>
      <c r="AQ21">
        <f t="shared" si="23"/>
        <v>0</v>
      </c>
      <c r="AR21">
        <f t="shared" si="4"/>
        <v>0</v>
      </c>
      <c r="AS21" t="str">
        <f t="shared" si="5"/>
        <v/>
      </c>
      <c r="AT21">
        <f t="shared" si="6"/>
        <v>0</v>
      </c>
      <c r="AU21">
        <f t="shared" si="7"/>
        <v>0</v>
      </c>
      <c r="AV21" t="str">
        <f t="shared" si="8"/>
        <v/>
      </c>
    </row>
    <row r="22" spans="1:48" x14ac:dyDescent="0.25">
      <c r="A22" s="90" t="s">
        <v>88</v>
      </c>
      <c r="B22" s="116" t="s">
        <v>479</v>
      </c>
      <c r="C22" s="117" t="s">
        <v>695</v>
      </c>
      <c r="D22" s="149">
        <v>0.5178571428571429</v>
      </c>
      <c r="E22" s="141">
        <v>19.166666666666668</v>
      </c>
      <c r="F22" s="141">
        <v>24.499999999999996</v>
      </c>
      <c r="G22" s="141">
        <v>0.30833333333333335</v>
      </c>
      <c r="H22" s="141">
        <v>2.6896551724137936</v>
      </c>
      <c r="I22" s="141">
        <v>0</v>
      </c>
      <c r="J22" s="141">
        <v>1.0862068965517242</v>
      </c>
      <c r="K22" s="141">
        <v>1.0862068965517242</v>
      </c>
      <c r="L22" s="141"/>
      <c r="M22" s="141"/>
      <c r="N22" s="141"/>
      <c r="O22" s="141">
        <v>0.2413793103448276</v>
      </c>
      <c r="P22" s="141"/>
      <c r="Q22" s="141"/>
      <c r="R22" s="141">
        <v>0.32758620689655171</v>
      </c>
      <c r="S22" s="141">
        <v>0</v>
      </c>
      <c r="T22" s="141">
        <v>0</v>
      </c>
      <c r="U22" s="141"/>
      <c r="V22" s="141">
        <v>0.32758620689655171</v>
      </c>
      <c r="W22" s="142">
        <v>1.0344827586206897</v>
      </c>
      <c r="AA22" t="str">
        <f t="shared" si="2"/>
        <v>Conventional</v>
      </c>
      <c r="AB22">
        <f t="shared" si="3"/>
        <v>0.5178571428571429</v>
      </c>
      <c r="AC22">
        <f t="shared" si="9"/>
        <v>19.166666666666668</v>
      </c>
      <c r="AD22">
        <f t="shared" si="10"/>
        <v>24.499999999999996</v>
      </c>
      <c r="AE22">
        <f t="shared" si="11"/>
        <v>0.30833333333333335</v>
      </c>
      <c r="AF22">
        <f t="shared" si="12"/>
        <v>2.6896551724137936</v>
      </c>
      <c r="AG22">
        <f t="shared" si="13"/>
        <v>0</v>
      </c>
      <c r="AH22">
        <f t="shared" si="14"/>
        <v>1.0862068965517242</v>
      </c>
      <c r="AI22">
        <f t="shared" si="15"/>
        <v>1.0862068965517242</v>
      </c>
      <c r="AJ22" t="str">
        <f t="shared" si="16"/>
        <v/>
      </c>
      <c r="AK22" t="str">
        <f t="shared" si="17"/>
        <v/>
      </c>
      <c r="AL22" t="str">
        <f t="shared" si="18"/>
        <v/>
      </c>
      <c r="AM22">
        <f t="shared" si="19"/>
        <v>0.2413793103448276</v>
      </c>
      <c r="AN22" t="str">
        <f t="shared" si="20"/>
        <v/>
      </c>
      <c r="AO22" t="str">
        <f t="shared" si="21"/>
        <v/>
      </c>
      <c r="AP22">
        <f t="shared" si="22"/>
        <v>0.32758620689655171</v>
      </c>
      <c r="AQ22">
        <f t="shared" si="23"/>
        <v>0</v>
      </c>
      <c r="AR22">
        <f t="shared" si="4"/>
        <v>0</v>
      </c>
      <c r="AS22" t="str">
        <f t="shared" si="5"/>
        <v/>
      </c>
      <c r="AT22">
        <f t="shared" si="6"/>
        <v>0.32758620689655171</v>
      </c>
      <c r="AU22">
        <f t="shared" si="7"/>
        <v>1.0344827586206897</v>
      </c>
      <c r="AV22" t="str">
        <f t="shared" si="8"/>
        <v/>
      </c>
    </row>
    <row r="23" spans="1:48" x14ac:dyDescent="0.25">
      <c r="A23" s="90" t="s">
        <v>88</v>
      </c>
      <c r="B23" s="116" t="s">
        <v>479</v>
      </c>
      <c r="C23" s="117" t="s">
        <v>245</v>
      </c>
      <c r="D23" s="149">
        <v>0.72222222222222221</v>
      </c>
      <c r="E23" s="141">
        <v>29.666666666666668</v>
      </c>
      <c r="F23" s="141">
        <v>39</v>
      </c>
      <c r="G23" s="141">
        <v>0.60833333333333339</v>
      </c>
      <c r="H23" s="141">
        <v>0</v>
      </c>
      <c r="I23" s="141">
        <v>0</v>
      </c>
      <c r="J23" s="141">
        <v>0</v>
      </c>
      <c r="K23" s="141">
        <v>0</v>
      </c>
      <c r="L23" s="141"/>
      <c r="M23" s="141"/>
      <c r="N23" s="141"/>
      <c r="O23" s="141">
        <v>0</v>
      </c>
      <c r="P23" s="141"/>
      <c r="Q23" s="141"/>
      <c r="R23" s="141">
        <v>0</v>
      </c>
      <c r="S23" s="141">
        <v>0</v>
      </c>
      <c r="T23" s="141">
        <v>0</v>
      </c>
      <c r="U23" s="141"/>
      <c r="V23" s="141">
        <v>0</v>
      </c>
      <c r="W23" s="142">
        <v>0</v>
      </c>
      <c r="AA23" t="str">
        <f t="shared" si="2"/>
        <v>Conventional</v>
      </c>
      <c r="AB23">
        <f t="shared" si="3"/>
        <v>0.72222222222222221</v>
      </c>
      <c r="AC23">
        <f t="shared" si="9"/>
        <v>29.666666666666668</v>
      </c>
      <c r="AD23">
        <f t="shared" si="10"/>
        <v>39</v>
      </c>
      <c r="AE23">
        <f t="shared" si="11"/>
        <v>0.60833333333333339</v>
      </c>
      <c r="AF23">
        <f t="shared" si="12"/>
        <v>0</v>
      </c>
      <c r="AG23">
        <f t="shared" si="13"/>
        <v>0</v>
      </c>
      <c r="AH23">
        <f t="shared" si="14"/>
        <v>0</v>
      </c>
      <c r="AI23">
        <f t="shared" si="15"/>
        <v>0</v>
      </c>
      <c r="AJ23" t="str">
        <f t="shared" si="16"/>
        <v/>
      </c>
      <c r="AK23" t="str">
        <f t="shared" si="17"/>
        <v/>
      </c>
      <c r="AL23" t="str">
        <f t="shared" si="18"/>
        <v/>
      </c>
      <c r="AM23">
        <f t="shared" si="19"/>
        <v>0</v>
      </c>
      <c r="AN23" t="str">
        <f t="shared" si="20"/>
        <v/>
      </c>
      <c r="AO23" t="str">
        <f t="shared" si="21"/>
        <v/>
      </c>
      <c r="AP23">
        <f t="shared" si="22"/>
        <v>0</v>
      </c>
      <c r="AQ23">
        <f t="shared" si="23"/>
        <v>0</v>
      </c>
      <c r="AR23">
        <f t="shared" si="4"/>
        <v>0</v>
      </c>
      <c r="AS23" t="str">
        <f t="shared" si="5"/>
        <v/>
      </c>
      <c r="AT23">
        <f t="shared" si="6"/>
        <v>0</v>
      </c>
      <c r="AU23">
        <f t="shared" si="7"/>
        <v>0</v>
      </c>
      <c r="AV23" t="str">
        <f t="shared" si="8"/>
        <v/>
      </c>
    </row>
    <row r="24" spans="1:48" x14ac:dyDescent="0.25">
      <c r="A24" s="90" t="s">
        <v>88</v>
      </c>
      <c r="B24" s="116" t="s">
        <v>479</v>
      </c>
      <c r="C24" s="117" t="s">
        <v>172</v>
      </c>
      <c r="D24" s="149">
        <v>0.66666666666666663</v>
      </c>
      <c r="E24" s="141">
        <v>21</v>
      </c>
      <c r="F24" s="141">
        <v>28</v>
      </c>
      <c r="G24" s="141">
        <v>0.375</v>
      </c>
      <c r="H24" s="141">
        <v>4</v>
      </c>
      <c r="I24" s="141">
        <v>0</v>
      </c>
      <c r="J24" s="141">
        <v>1</v>
      </c>
      <c r="K24" s="141">
        <v>1</v>
      </c>
      <c r="L24" s="141"/>
      <c r="M24" s="141"/>
      <c r="N24" s="141"/>
      <c r="O24" s="141">
        <v>2</v>
      </c>
      <c r="P24" s="141"/>
      <c r="Q24" s="141"/>
      <c r="R24" s="141">
        <v>0</v>
      </c>
      <c r="S24" s="141">
        <v>0</v>
      </c>
      <c r="T24" s="141">
        <v>0</v>
      </c>
      <c r="U24" s="141"/>
      <c r="V24" s="141">
        <v>0</v>
      </c>
      <c r="W24" s="142">
        <v>1</v>
      </c>
      <c r="AA24" t="str">
        <f t="shared" si="2"/>
        <v>Conventional</v>
      </c>
      <c r="AB24">
        <f t="shared" si="3"/>
        <v>0.66666666666666663</v>
      </c>
      <c r="AC24">
        <f t="shared" si="9"/>
        <v>21</v>
      </c>
      <c r="AD24">
        <f t="shared" si="10"/>
        <v>28</v>
      </c>
      <c r="AE24">
        <f t="shared" si="11"/>
        <v>0.375</v>
      </c>
      <c r="AF24">
        <f t="shared" si="12"/>
        <v>4</v>
      </c>
      <c r="AG24">
        <f t="shared" si="13"/>
        <v>0</v>
      </c>
      <c r="AH24">
        <f t="shared" si="14"/>
        <v>1</v>
      </c>
      <c r="AI24">
        <f t="shared" si="15"/>
        <v>1</v>
      </c>
      <c r="AJ24" t="str">
        <f t="shared" si="16"/>
        <v/>
      </c>
      <c r="AK24" t="str">
        <f t="shared" si="17"/>
        <v/>
      </c>
      <c r="AL24" t="str">
        <f t="shared" si="18"/>
        <v/>
      </c>
      <c r="AM24">
        <f t="shared" si="19"/>
        <v>2</v>
      </c>
      <c r="AN24" t="str">
        <f t="shared" si="20"/>
        <v/>
      </c>
      <c r="AO24" t="str">
        <f t="shared" si="21"/>
        <v/>
      </c>
      <c r="AP24">
        <f t="shared" si="22"/>
        <v>0</v>
      </c>
      <c r="AQ24">
        <f t="shared" si="23"/>
        <v>0</v>
      </c>
      <c r="AR24">
        <f t="shared" si="4"/>
        <v>0</v>
      </c>
      <c r="AS24" t="str">
        <f t="shared" si="5"/>
        <v/>
      </c>
      <c r="AT24">
        <f t="shared" si="6"/>
        <v>0</v>
      </c>
      <c r="AU24">
        <f t="shared" si="7"/>
        <v>1</v>
      </c>
      <c r="AV24" t="str">
        <f t="shared" si="8"/>
        <v/>
      </c>
    </row>
    <row r="25" spans="1:48" x14ac:dyDescent="0.25">
      <c r="A25" s="90" t="s">
        <v>88</v>
      </c>
      <c r="B25" s="116" t="s">
        <v>479</v>
      </c>
      <c r="C25" s="117" t="s">
        <v>155</v>
      </c>
      <c r="D25" s="149">
        <v>0.6785714285714286</v>
      </c>
      <c r="E25" s="141">
        <v>23</v>
      </c>
      <c r="F25" s="141">
        <v>31</v>
      </c>
      <c r="G25" s="141">
        <v>0.4</v>
      </c>
      <c r="H25" s="141">
        <v>2.838888888888889</v>
      </c>
      <c r="I25" s="141">
        <v>0.66666666666666663</v>
      </c>
      <c r="J25" s="141">
        <v>1.4166666666666667</v>
      </c>
      <c r="K25" s="141">
        <v>2.0833333333333335</v>
      </c>
      <c r="L25" s="141"/>
      <c r="M25" s="141"/>
      <c r="N25" s="141"/>
      <c r="O25" s="141">
        <v>0.4</v>
      </c>
      <c r="P25" s="141"/>
      <c r="Q25" s="141"/>
      <c r="R25" s="141">
        <v>0.33333333333333331</v>
      </c>
      <c r="S25" s="141">
        <v>0</v>
      </c>
      <c r="T25" s="141">
        <v>2.2222222222222223E-2</v>
      </c>
      <c r="U25" s="141"/>
      <c r="V25" s="141">
        <v>0.35555555555555551</v>
      </c>
      <c r="W25" s="142">
        <v>0</v>
      </c>
      <c r="AA25" t="str">
        <f t="shared" si="2"/>
        <v>Conventional</v>
      </c>
      <c r="AB25">
        <f t="shared" si="3"/>
        <v>0.6785714285714286</v>
      </c>
      <c r="AC25">
        <f t="shared" si="9"/>
        <v>23</v>
      </c>
      <c r="AD25">
        <f t="shared" si="10"/>
        <v>31</v>
      </c>
      <c r="AE25">
        <f t="shared" si="11"/>
        <v>0.4</v>
      </c>
      <c r="AF25">
        <f t="shared" si="12"/>
        <v>2.838888888888889</v>
      </c>
      <c r="AG25">
        <f t="shared" si="13"/>
        <v>0.66666666666666663</v>
      </c>
      <c r="AH25">
        <f t="shared" si="14"/>
        <v>1.4166666666666667</v>
      </c>
      <c r="AI25">
        <f t="shared" si="15"/>
        <v>2.0833333333333335</v>
      </c>
      <c r="AJ25" t="str">
        <f t="shared" si="16"/>
        <v/>
      </c>
      <c r="AK25" t="str">
        <f t="shared" si="17"/>
        <v/>
      </c>
      <c r="AL25" t="str">
        <f t="shared" si="18"/>
        <v/>
      </c>
      <c r="AM25">
        <f t="shared" si="19"/>
        <v>0.4</v>
      </c>
      <c r="AN25" t="str">
        <f t="shared" si="20"/>
        <v/>
      </c>
      <c r="AO25" t="str">
        <f t="shared" si="21"/>
        <v/>
      </c>
      <c r="AP25">
        <f t="shared" si="22"/>
        <v>0.33333333333333331</v>
      </c>
      <c r="AQ25">
        <f t="shared" si="23"/>
        <v>0</v>
      </c>
      <c r="AR25">
        <f t="shared" si="4"/>
        <v>2.2222222222222223E-2</v>
      </c>
      <c r="AS25" t="str">
        <f t="shared" si="5"/>
        <v/>
      </c>
      <c r="AT25">
        <f t="shared" si="6"/>
        <v>0.35555555555555551</v>
      </c>
      <c r="AU25">
        <f t="shared" si="7"/>
        <v>0</v>
      </c>
      <c r="AV25" t="str">
        <f t="shared" si="8"/>
        <v/>
      </c>
    </row>
    <row r="26" spans="1:48" x14ac:dyDescent="0.25">
      <c r="A26" s="90" t="s">
        <v>88</v>
      </c>
      <c r="B26" s="116" t="s">
        <v>479</v>
      </c>
      <c r="C26" s="117" t="s">
        <v>179</v>
      </c>
      <c r="D26" s="149">
        <v>0.68650793650793651</v>
      </c>
      <c r="E26" s="141">
        <v>29.666666666666664</v>
      </c>
      <c r="F26" s="141">
        <v>34.666666666666664</v>
      </c>
      <c r="G26" s="141">
        <v>0.61666666666666659</v>
      </c>
      <c r="H26" s="141">
        <v>2.9769230769230766</v>
      </c>
      <c r="I26" s="141">
        <v>0.73076923076923073</v>
      </c>
      <c r="J26" s="141">
        <v>1.3846153846153846</v>
      </c>
      <c r="K26" s="141">
        <v>2.1153846153846154</v>
      </c>
      <c r="L26" s="141"/>
      <c r="M26" s="141"/>
      <c r="N26" s="141"/>
      <c r="O26" s="141">
        <v>0.44230769230769229</v>
      </c>
      <c r="P26" s="141"/>
      <c r="Q26" s="141"/>
      <c r="R26" s="141">
        <v>0.33461538461538459</v>
      </c>
      <c r="S26" s="141">
        <v>0</v>
      </c>
      <c r="T26" s="141">
        <v>3.653846153846154E-2</v>
      </c>
      <c r="U26" s="141"/>
      <c r="V26" s="141">
        <v>0.37115384615384611</v>
      </c>
      <c r="W26" s="142">
        <v>4.807692307692308E-2</v>
      </c>
      <c r="AA26" t="str">
        <f t="shared" si="2"/>
        <v>Conventional</v>
      </c>
      <c r="AB26">
        <f t="shared" si="3"/>
        <v>0.68650793650793651</v>
      </c>
      <c r="AC26">
        <f t="shared" si="9"/>
        <v>29.666666666666664</v>
      </c>
      <c r="AD26">
        <f t="shared" si="10"/>
        <v>34.666666666666664</v>
      </c>
      <c r="AE26">
        <f t="shared" si="11"/>
        <v>0.61666666666666659</v>
      </c>
      <c r="AF26">
        <f t="shared" si="12"/>
        <v>2.9769230769230766</v>
      </c>
      <c r="AG26">
        <f t="shared" si="13"/>
        <v>0.73076923076923073</v>
      </c>
      <c r="AH26">
        <f t="shared" si="14"/>
        <v>1.3846153846153846</v>
      </c>
      <c r="AI26">
        <f t="shared" si="15"/>
        <v>2.1153846153846154</v>
      </c>
      <c r="AJ26" t="str">
        <f t="shared" si="16"/>
        <v/>
      </c>
      <c r="AK26" t="str">
        <f t="shared" si="17"/>
        <v/>
      </c>
      <c r="AL26" t="str">
        <f t="shared" si="18"/>
        <v/>
      </c>
      <c r="AM26">
        <f t="shared" si="19"/>
        <v>0.44230769230769229</v>
      </c>
      <c r="AN26" t="str">
        <f t="shared" si="20"/>
        <v/>
      </c>
      <c r="AO26" t="str">
        <f t="shared" si="21"/>
        <v/>
      </c>
      <c r="AP26">
        <f t="shared" si="22"/>
        <v>0.33461538461538459</v>
      </c>
      <c r="AQ26">
        <f t="shared" si="23"/>
        <v>0</v>
      </c>
      <c r="AR26">
        <f t="shared" si="4"/>
        <v>3.653846153846154E-2</v>
      </c>
      <c r="AS26" t="str">
        <f t="shared" si="5"/>
        <v/>
      </c>
      <c r="AT26">
        <f t="shared" si="6"/>
        <v>0.37115384615384611</v>
      </c>
      <c r="AU26">
        <f t="shared" si="7"/>
        <v>4.807692307692308E-2</v>
      </c>
      <c r="AV26" t="str">
        <f t="shared" si="8"/>
        <v/>
      </c>
    </row>
    <row r="27" spans="1:48" x14ac:dyDescent="0.25">
      <c r="A27" s="90" t="s">
        <v>88</v>
      </c>
      <c r="B27" s="116" t="s">
        <v>479</v>
      </c>
      <c r="C27" s="117" t="s">
        <v>177</v>
      </c>
      <c r="D27" s="149">
        <v>0.54166666666666663</v>
      </c>
      <c r="E27" s="141">
        <v>16.5</v>
      </c>
      <c r="F27" s="141">
        <v>25.5</v>
      </c>
      <c r="G27" s="141">
        <v>0.26250000000000001</v>
      </c>
      <c r="H27" s="141">
        <v>2.4974747474747478</v>
      </c>
      <c r="I27" s="141">
        <v>0.61111111111111116</v>
      </c>
      <c r="J27" s="141">
        <v>0.43181818181818182</v>
      </c>
      <c r="K27" s="141">
        <v>1.042929292929293</v>
      </c>
      <c r="L27" s="141"/>
      <c r="M27" s="141"/>
      <c r="N27" s="141"/>
      <c r="O27" s="141">
        <v>0.68181818181818177</v>
      </c>
      <c r="P27" s="141"/>
      <c r="Q27" s="141"/>
      <c r="R27" s="141">
        <v>0.40909090909090912</v>
      </c>
      <c r="S27" s="141">
        <v>0</v>
      </c>
      <c r="T27" s="141">
        <v>4.5454545454545456E-2</v>
      </c>
      <c r="U27" s="141"/>
      <c r="V27" s="141">
        <v>0.45454545454545459</v>
      </c>
      <c r="W27" s="142">
        <v>0.31818181818181818</v>
      </c>
      <c r="AA27" t="str">
        <f t="shared" si="2"/>
        <v>Conventional</v>
      </c>
      <c r="AB27">
        <f t="shared" si="3"/>
        <v>0.54166666666666663</v>
      </c>
      <c r="AC27">
        <f t="shared" si="9"/>
        <v>16.5</v>
      </c>
      <c r="AD27">
        <f t="shared" si="10"/>
        <v>25.5</v>
      </c>
      <c r="AE27">
        <f t="shared" si="11"/>
        <v>0.26250000000000001</v>
      </c>
      <c r="AF27">
        <f t="shared" si="12"/>
        <v>2.4974747474747478</v>
      </c>
      <c r="AG27">
        <f t="shared" si="13"/>
        <v>0.61111111111111116</v>
      </c>
      <c r="AH27">
        <f t="shared" si="14"/>
        <v>0.43181818181818182</v>
      </c>
      <c r="AI27">
        <f t="shared" si="15"/>
        <v>1.042929292929293</v>
      </c>
      <c r="AJ27" t="str">
        <f t="shared" si="16"/>
        <v/>
      </c>
      <c r="AK27" t="str">
        <f t="shared" si="17"/>
        <v/>
      </c>
      <c r="AL27" t="str">
        <f t="shared" si="18"/>
        <v/>
      </c>
      <c r="AM27">
        <f t="shared" si="19"/>
        <v>0.68181818181818177</v>
      </c>
      <c r="AN27" t="str">
        <f t="shared" si="20"/>
        <v/>
      </c>
      <c r="AO27" t="str">
        <f t="shared" si="21"/>
        <v/>
      </c>
      <c r="AP27">
        <f t="shared" si="22"/>
        <v>0.40909090909090912</v>
      </c>
      <c r="AQ27">
        <f t="shared" si="23"/>
        <v>0</v>
      </c>
      <c r="AR27">
        <f t="shared" si="4"/>
        <v>4.5454545454545456E-2</v>
      </c>
      <c r="AS27" t="str">
        <f t="shared" si="5"/>
        <v/>
      </c>
      <c r="AT27">
        <f t="shared" si="6"/>
        <v>0.45454545454545459</v>
      </c>
      <c r="AU27">
        <f t="shared" si="7"/>
        <v>0.31818181818181818</v>
      </c>
      <c r="AV27" t="str">
        <f t="shared" si="8"/>
        <v/>
      </c>
    </row>
    <row r="28" spans="1:48" x14ac:dyDescent="0.25">
      <c r="A28" s="90" t="s">
        <v>88</v>
      </c>
      <c r="B28" s="116" t="s">
        <v>479</v>
      </c>
      <c r="C28" s="117" t="s">
        <v>181</v>
      </c>
      <c r="D28" s="149">
        <v>0.66190476190476188</v>
      </c>
      <c r="E28" s="141">
        <v>26.2</v>
      </c>
      <c r="F28" s="141">
        <v>32.6</v>
      </c>
      <c r="G28" s="141">
        <v>0.5</v>
      </c>
      <c r="H28" s="141">
        <v>4.1624999999999996</v>
      </c>
      <c r="I28" s="141">
        <v>1.1375</v>
      </c>
      <c r="J28" s="141">
        <v>1.575</v>
      </c>
      <c r="K28" s="141">
        <v>2.7124999999999999</v>
      </c>
      <c r="L28" s="141"/>
      <c r="M28" s="141"/>
      <c r="N28" s="141"/>
      <c r="O28" s="141">
        <v>1.18</v>
      </c>
      <c r="P28" s="141"/>
      <c r="Q28" s="141"/>
      <c r="R28" s="141">
        <v>0.18</v>
      </c>
      <c r="S28" s="141">
        <v>0</v>
      </c>
      <c r="T28" s="141">
        <v>0</v>
      </c>
      <c r="U28" s="141"/>
      <c r="V28" s="141">
        <v>0.18</v>
      </c>
      <c r="W28" s="142">
        <v>0.09</v>
      </c>
      <c r="AA28" t="str">
        <f t="shared" si="2"/>
        <v>Conventional</v>
      </c>
      <c r="AB28">
        <f t="shared" si="3"/>
        <v>0.66190476190476188</v>
      </c>
      <c r="AC28">
        <f t="shared" si="9"/>
        <v>26.2</v>
      </c>
      <c r="AD28">
        <f t="shared" si="10"/>
        <v>32.6</v>
      </c>
      <c r="AE28">
        <f t="shared" si="11"/>
        <v>0.5</v>
      </c>
      <c r="AF28">
        <f t="shared" si="12"/>
        <v>4.1624999999999996</v>
      </c>
      <c r="AG28">
        <f t="shared" si="13"/>
        <v>1.1375</v>
      </c>
      <c r="AH28">
        <f t="shared" si="14"/>
        <v>1.575</v>
      </c>
      <c r="AI28">
        <f t="shared" si="15"/>
        <v>2.7124999999999999</v>
      </c>
      <c r="AJ28" t="str">
        <f t="shared" si="16"/>
        <v/>
      </c>
      <c r="AK28" t="str">
        <f t="shared" si="17"/>
        <v/>
      </c>
      <c r="AL28" t="str">
        <f t="shared" si="18"/>
        <v/>
      </c>
      <c r="AM28">
        <f t="shared" si="19"/>
        <v>1.18</v>
      </c>
      <c r="AN28" t="str">
        <f t="shared" si="20"/>
        <v/>
      </c>
      <c r="AO28" t="str">
        <f t="shared" si="21"/>
        <v/>
      </c>
      <c r="AP28">
        <f t="shared" si="22"/>
        <v>0.18</v>
      </c>
      <c r="AQ28">
        <f t="shared" si="23"/>
        <v>0</v>
      </c>
      <c r="AR28">
        <f t="shared" si="4"/>
        <v>0</v>
      </c>
      <c r="AS28" t="str">
        <f t="shared" si="5"/>
        <v/>
      </c>
      <c r="AT28">
        <f t="shared" si="6"/>
        <v>0.18</v>
      </c>
      <c r="AU28">
        <f t="shared" si="7"/>
        <v>0.09</v>
      </c>
      <c r="AV28" t="str">
        <f t="shared" si="8"/>
        <v/>
      </c>
    </row>
    <row r="29" spans="1:48" x14ac:dyDescent="0.25">
      <c r="A29" s="90" t="s">
        <v>88</v>
      </c>
      <c r="B29" s="116" t="s">
        <v>479</v>
      </c>
      <c r="C29" s="117" t="s">
        <v>168</v>
      </c>
      <c r="D29" s="149">
        <v>0.59523809523809523</v>
      </c>
      <c r="E29" s="141">
        <v>15</v>
      </c>
      <c r="F29" s="141">
        <v>28</v>
      </c>
      <c r="G29" s="141">
        <v>0.22500000000000001</v>
      </c>
      <c r="H29" s="141">
        <v>5.0197368421052637</v>
      </c>
      <c r="I29" s="141">
        <v>0.26973684210526316</v>
      </c>
      <c r="J29" s="141">
        <v>1</v>
      </c>
      <c r="K29" s="141">
        <v>1.2697368421052633</v>
      </c>
      <c r="L29" s="141"/>
      <c r="M29" s="141"/>
      <c r="N29" s="141"/>
      <c r="O29" s="141">
        <v>2.25</v>
      </c>
      <c r="P29" s="141"/>
      <c r="Q29" s="141"/>
      <c r="R29" s="141">
        <v>0</v>
      </c>
      <c r="S29" s="141">
        <v>0</v>
      </c>
      <c r="T29" s="141">
        <v>0</v>
      </c>
      <c r="U29" s="141"/>
      <c r="V29" s="141">
        <v>0</v>
      </c>
      <c r="W29" s="142">
        <v>1.5</v>
      </c>
      <c r="AA29" t="str">
        <f t="shared" si="2"/>
        <v>Conventional</v>
      </c>
      <c r="AB29">
        <f t="shared" si="3"/>
        <v>0.59523809523809523</v>
      </c>
      <c r="AC29">
        <f t="shared" si="9"/>
        <v>15</v>
      </c>
      <c r="AD29">
        <f t="shared" si="10"/>
        <v>28</v>
      </c>
      <c r="AE29">
        <f t="shared" si="11"/>
        <v>0.22500000000000001</v>
      </c>
      <c r="AF29">
        <f t="shared" si="12"/>
        <v>5.0197368421052637</v>
      </c>
      <c r="AG29">
        <f t="shared" si="13"/>
        <v>0.26973684210526316</v>
      </c>
      <c r="AH29">
        <f t="shared" si="14"/>
        <v>1</v>
      </c>
      <c r="AI29">
        <f t="shared" si="15"/>
        <v>1.2697368421052633</v>
      </c>
      <c r="AJ29" t="str">
        <f t="shared" si="16"/>
        <v/>
      </c>
      <c r="AK29" t="str">
        <f t="shared" si="17"/>
        <v/>
      </c>
      <c r="AL29" t="str">
        <f t="shared" si="18"/>
        <v/>
      </c>
      <c r="AM29">
        <f t="shared" si="19"/>
        <v>2.25</v>
      </c>
      <c r="AN29" t="str">
        <f t="shared" si="20"/>
        <v/>
      </c>
      <c r="AO29" t="str">
        <f t="shared" si="21"/>
        <v/>
      </c>
      <c r="AP29">
        <f t="shared" si="22"/>
        <v>0</v>
      </c>
      <c r="AQ29">
        <f t="shared" si="23"/>
        <v>0</v>
      </c>
      <c r="AR29">
        <f t="shared" si="4"/>
        <v>0</v>
      </c>
      <c r="AS29" t="str">
        <f t="shared" si="5"/>
        <v/>
      </c>
      <c r="AT29">
        <f t="shared" si="6"/>
        <v>0</v>
      </c>
      <c r="AU29">
        <f t="shared" si="7"/>
        <v>1.5</v>
      </c>
      <c r="AV29" t="str">
        <f t="shared" si="8"/>
        <v/>
      </c>
    </row>
    <row r="30" spans="1:48" x14ac:dyDescent="0.25">
      <c r="A30" s="90" t="s">
        <v>88</v>
      </c>
      <c r="B30" s="116" t="s">
        <v>479</v>
      </c>
      <c r="C30" s="117" t="s">
        <v>160</v>
      </c>
      <c r="D30" s="149">
        <v>0.54365079365079361</v>
      </c>
      <c r="E30" s="141">
        <v>17.666666666666668</v>
      </c>
      <c r="F30" s="141">
        <v>20.666666666666668</v>
      </c>
      <c r="G30" s="141">
        <v>0.29166666666666663</v>
      </c>
      <c r="H30" s="141">
        <v>6.7149621212121211</v>
      </c>
      <c r="I30" s="141">
        <v>1.0454545454545454</v>
      </c>
      <c r="J30" s="141">
        <v>1</v>
      </c>
      <c r="K30" s="141">
        <v>2.0454545454545454</v>
      </c>
      <c r="L30" s="141"/>
      <c r="M30" s="141"/>
      <c r="N30" s="141"/>
      <c r="O30" s="141">
        <v>0.71212121212121215</v>
      </c>
      <c r="P30" s="141"/>
      <c r="Q30" s="141"/>
      <c r="R30" s="141">
        <v>2.6136363636363638</v>
      </c>
      <c r="S30" s="141">
        <v>0</v>
      </c>
      <c r="T30" s="141">
        <v>0.58238636363636365</v>
      </c>
      <c r="U30" s="141"/>
      <c r="V30" s="141">
        <v>3.1960227272727275</v>
      </c>
      <c r="W30" s="142">
        <v>0.76136363636363635</v>
      </c>
      <c r="AA30" t="str">
        <f t="shared" si="2"/>
        <v>Conventional</v>
      </c>
      <c r="AB30">
        <f t="shared" si="3"/>
        <v>0.54365079365079361</v>
      </c>
      <c r="AC30">
        <f t="shared" si="9"/>
        <v>17.666666666666668</v>
      </c>
      <c r="AD30">
        <f t="shared" si="10"/>
        <v>20.666666666666668</v>
      </c>
      <c r="AE30">
        <f t="shared" si="11"/>
        <v>0.29166666666666663</v>
      </c>
      <c r="AF30">
        <f t="shared" si="12"/>
        <v>6.7149621212121211</v>
      </c>
      <c r="AG30">
        <f t="shared" si="13"/>
        <v>1.0454545454545454</v>
      </c>
      <c r="AH30">
        <f t="shared" si="14"/>
        <v>1</v>
      </c>
      <c r="AI30">
        <f t="shared" si="15"/>
        <v>2.0454545454545454</v>
      </c>
      <c r="AJ30" t="str">
        <f t="shared" si="16"/>
        <v/>
      </c>
      <c r="AK30" t="str">
        <f t="shared" si="17"/>
        <v/>
      </c>
      <c r="AL30" t="str">
        <f t="shared" si="18"/>
        <v/>
      </c>
      <c r="AM30">
        <f t="shared" si="19"/>
        <v>0.71212121212121215</v>
      </c>
      <c r="AN30" t="str">
        <f t="shared" si="20"/>
        <v/>
      </c>
      <c r="AO30" t="str">
        <f t="shared" si="21"/>
        <v/>
      </c>
      <c r="AP30">
        <f t="shared" si="22"/>
        <v>2.6136363636363638</v>
      </c>
      <c r="AQ30">
        <f t="shared" si="23"/>
        <v>0</v>
      </c>
      <c r="AR30">
        <f t="shared" si="4"/>
        <v>0.58238636363636365</v>
      </c>
      <c r="AS30" t="str">
        <f t="shared" si="5"/>
        <v/>
      </c>
      <c r="AT30">
        <f t="shared" si="6"/>
        <v>3.1960227272727275</v>
      </c>
      <c r="AU30">
        <f t="shared" si="7"/>
        <v>0.76136363636363635</v>
      </c>
      <c r="AV30" t="str">
        <f t="shared" si="8"/>
        <v/>
      </c>
    </row>
    <row r="31" spans="1:48" x14ac:dyDescent="0.25">
      <c r="A31" s="90" t="s">
        <v>88</v>
      </c>
      <c r="B31" s="116" t="s">
        <v>479</v>
      </c>
      <c r="C31" s="117" t="s">
        <v>159</v>
      </c>
      <c r="D31" s="149">
        <v>0.69047619047619047</v>
      </c>
      <c r="E31" s="141">
        <v>27</v>
      </c>
      <c r="F31" s="141">
        <v>31</v>
      </c>
      <c r="G31" s="141">
        <v>0.5</v>
      </c>
      <c r="H31" s="141">
        <v>2.9222222222222221</v>
      </c>
      <c r="I31" s="141">
        <v>0.65</v>
      </c>
      <c r="J31" s="141">
        <v>0.65</v>
      </c>
      <c r="K31" s="141">
        <v>1.3</v>
      </c>
      <c r="L31" s="141"/>
      <c r="M31" s="141"/>
      <c r="N31" s="141"/>
      <c r="O31" s="141">
        <v>0.73737373737373735</v>
      </c>
      <c r="P31" s="141"/>
      <c r="Q31" s="141"/>
      <c r="R31" s="141">
        <v>0.65</v>
      </c>
      <c r="S31" s="141">
        <v>0</v>
      </c>
      <c r="T31" s="141">
        <v>0.23484848484848486</v>
      </c>
      <c r="U31" s="141"/>
      <c r="V31" s="141">
        <v>0.88484848484848488</v>
      </c>
      <c r="W31" s="142">
        <v>0</v>
      </c>
      <c r="AA31" t="str">
        <f t="shared" si="2"/>
        <v>Conventional</v>
      </c>
      <c r="AB31">
        <f t="shared" si="3"/>
        <v>0.69047619047619047</v>
      </c>
      <c r="AC31">
        <f t="shared" si="9"/>
        <v>27</v>
      </c>
      <c r="AD31">
        <f t="shared" si="10"/>
        <v>31</v>
      </c>
      <c r="AE31">
        <f t="shared" si="11"/>
        <v>0.5</v>
      </c>
      <c r="AF31">
        <f t="shared" si="12"/>
        <v>2.9222222222222221</v>
      </c>
      <c r="AG31">
        <f t="shared" si="13"/>
        <v>0.65</v>
      </c>
      <c r="AH31">
        <f t="shared" si="14"/>
        <v>0.65</v>
      </c>
      <c r="AI31">
        <f t="shared" si="15"/>
        <v>1.3</v>
      </c>
      <c r="AJ31" t="str">
        <f t="shared" si="16"/>
        <v/>
      </c>
      <c r="AK31" t="str">
        <f t="shared" si="17"/>
        <v/>
      </c>
      <c r="AL31" t="str">
        <f t="shared" si="18"/>
        <v/>
      </c>
      <c r="AM31">
        <f t="shared" si="19"/>
        <v>0.73737373737373735</v>
      </c>
      <c r="AN31" t="str">
        <f t="shared" si="20"/>
        <v/>
      </c>
      <c r="AO31" t="str">
        <f t="shared" si="21"/>
        <v/>
      </c>
      <c r="AP31">
        <f t="shared" si="22"/>
        <v>0.65</v>
      </c>
      <c r="AQ31">
        <f t="shared" si="23"/>
        <v>0</v>
      </c>
      <c r="AR31">
        <f t="shared" si="4"/>
        <v>0.23484848484848486</v>
      </c>
      <c r="AS31" t="str">
        <f t="shared" si="5"/>
        <v/>
      </c>
      <c r="AT31">
        <f t="shared" si="6"/>
        <v>0.88484848484848488</v>
      </c>
      <c r="AU31">
        <f t="shared" si="7"/>
        <v>0</v>
      </c>
      <c r="AV31" t="str">
        <f t="shared" si="8"/>
        <v/>
      </c>
    </row>
    <row r="32" spans="1:48" x14ac:dyDescent="0.25">
      <c r="A32" s="90" t="s">
        <v>88</v>
      </c>
      <c r="B32" s="116" t="s">
        <v>479</v>
      </c>
      <c r="C32" s="117" t="s">
        <v>183</v>
      </c>
      <c r="D32" s="149">
        <v>0.5623015873015873</v>
      </c>
      <c r="E32" s="141">
        <v>19.833333333333332</v>
      </c>
      <c r="F32" s="141">
        <v>28.733333333333331</v>
      </c>
      <c r="G32" s="141">
        <v>0.42083333333333328</v>
      </c>
      <c r="H32" s="141">
        <v>2.71484375</v>
      </c>
      <c r="I32" s="141">
        <v>0.53125</v>
      </c>
      <c r="J32" s="141">
        <v>0.703125</v>
      </c>
      <c r="K32" s="141">
        <v>1.234375</v>
      </c>
      <c r="L32" s="141"/>
      <c r="M32" s="141"/>
      <c r="N32" s="141"/>
      <c r="O32" s="141">
        <v>0.8515625</v>
      </c>
      <c r="P32" s="141"/>
      <c r="Q32" s="141"/>
      <c r="R32" s="141">
        <v>0.2890625</v>
      </c>
      <c r="S32" s="141">
        <v>0</v>
      </c>
      <c r="T32" s="141">
        <v>8.203125E-2</v>
      </c>
      <c r="U32" s="141"/>
      <c r="V32" s="141">
        <v>0.37109375</v>
      </c>
      <c r="W32" s="142">
        <v>0.2578125</v>
      </c>
      <c r="AA32" t="str">
        <f t="shared" si="2"/>
        <v>Conventional</v>
      </c>
      <c r="AB32">
        <f t="shared" si="3"/>
        <v>0.5623015873015873</v>
      </c>
      <c r="AC32">
        <f t="shared" si="9"/>
        <v>19.833333333333332</v>
      </c>
      <c r="AD32">
        <f t="shared" si="10"/>
        <v>28.733333333333331</v>
      </c>
      <c r="AE32">
        <f t="shared" si="11"/>
        <v>0.42083333333333328</v>
      </c>
      <c r="AF32">
        <f t="shared" si="12"/>
        <v>2.71484375</v>
      </c>
      <c r="AG32">
        <f t="shared" si="13"/>
        <v>0.53125</v>
      </c>
      <c r="AH32">
        <f t="shared" si="14"/>
        <v>0.703125</v>
      </c>
      <c r="AI32">
        <f t="shared" si="15"/>
        <v>1.234375</v>
      </c>
      <c r="AJ32" t="str">
        <f t="shared" si="16"/>
        <v/>
      </c>
      <c r="AK32" t="str">
        <f t="shared" si="17"/>
        <v/>
      </c>
      <c r="AL32" t="str">
        <f t="shared" si="18"/>
        <v/>
      </c>
      <c r="AM32">
        <f t="shared" si="19"/>
        <v>0.8515625</v>
      </c>
      <c r="AN32" t="str">
        <f t="shared" si="20"/>
        <v/>
      </c>
      <c r="AO32" t="str">
        <f t="shared" si="21"/>
        <v/>
      </c>
      <c r="AP32">
        <f t="shared" si="22"/>
        <v>0.2890625</v>
      </c>
      <c r="AQ32">
        <f t="shared" si="23"/>
        <v>0</v>
      </c>
      <c r="AR32">
        <f t="shared" si="4"/>
        <v>8.203125E-2</v>
      </c>
      <c r="AS32" t="str">
        <f t="shared" si="5"/>
        <v/>
      </c>
      <c r="AT32">
        <f t="shared" si="6"/>
        <v>0.37109375</v>
      </c>
      <c r="AU32">
        <f t="shared" si="7"/>
        <v>0.2578125</v>
      </c>
      <c r="AV32" t="str">
        <f t="shared" si="8"/>
        <v/>
      </c>
    </row>
    <row r="33" spans="1:48" x14ac:dyDescent="0.25">
      <c r="A33" s="90" t="s">
        <v>88</v>
      </c>
      <c r="B33" s="116" t="s">
        <v>479</v>
      </c>
      <c r="C33" s="117" t="s">
        <v>170</v>
      </c>
      <c r="D33" s="149">
        <v>0.59523809523809523</v>
      </c>
      <c r="E33" s="141">
        <v>23</v>
      </c>
      <c r="F33" s="141">
        <v>31</v>
      </c>
      <c r="G33" s="141">
        <v>0.4</v>
      </c>
      <c r="H33" s="141">
        <v>2.833333333333333</v>
      </c>
      <c r="I33" s="141">
        <v>0.33333333333333331</v>
      </c>
      <c r="J33" s="141">
        <v>0.5</v>
      </c>
      <c r="K33" s="141">
        <v>0.83333333333333326</v>
      </c>
      <c r="L33" s="141"/>
      <c r="M33" s="141"/>
      <c r="N33" s="141"/>
      <c r="O33" s="141">
        <v>1</v>
      </c>
      <c r="P33" s="141"/>
      <c r="Q33" s="141"/>
      <c r="R33" s="141">
        <v>0.5</v>
      </c>
      <c r="S33" s="141">
        <v>0</v>
      </c>
      <c r="T33" s="141">
        <v>0</v>
      </c>
      <c r="U33" s="141"/>
      <c r="V33" s="141">
        <v>0.5</v>
      </c>
      <c r="W33" s="142">
        <v>0.5</v>
      </c>
      <c r="AA33" t="str">
        <f t="shared" si="2"/>
        <v>Conventional</v>
      </c>
      <c r="AB33">
        <f t="shared" si="3"/>
        <v>0.59523809523809523</v>
      </c>
      <c r="AC33">
        <f t="shared" si="9"/>
        <v>23</v>
      </c>
      <c r="AD33">
        <f t="shared" si="10"/>
        <v>31</v>
      </c>
      <c r="AE33">
        <f t="shared" si="11"/>
        <v>0.4</v>
      </c>
      <c r="AF33">
        <f t="shared" si="12"/>
        <v>2.833333333333333</v>
      </c>
      <c r="AG33">
        <f t="shared" si="13"/>
        <v>0.33333333333333331</v>
      </c>
      <c r="AH33">
        <f t="shared" si="14"/>
        <v>0.5</v>
      </c>
      <c r="AI33">
        <f t="shared" si="15"/>
        <v>0.83333333333333326</v>
      </c>
      <c r="AJ33" t="str">
        <f t="shared" si="16"/>
        <v/>
      </c>
      <c r="AK33" t="str">
        <f t="shared" si="17"/>
        <v/>
      </c>
      <c r="AL33" t="str">
        <f t="shared" si="18"/>
        <v/>
      </c>
      <c r="AM33">
        <f t="shared" si="19"/>
        <v>1</v>
      </c>
      <c r="AN33" t="str">
        <f t="shared" si="20"/>
        <v/>
      </c>
      <c r="AO33" t="str">
        <f t="shared" si="21"/>
        <v/>
      </c>
      <c r="AP33">
        <f t="shared" si="22"/>
        <v>0.5</v>
      </c>
      <c r="AQ33">
        <f t="shared" si="23"/>
        <v>0</v>
      </c>
      <c r="AR33">
        <f t="shared" si="4"/>
        <v>0</v>
      </c>
      <c r="AS33" t="str">
        <f t="shared" si="5"/>
        <v/>
      </c>
      <c r="AT33">
        <f t="shared" si="6"/>
        <v>0.5</v>
      </c>
      <c r="AU33">
        <f t="shared" si="7"/>
        <v>0.5</v>
      </c>
      <c r="AV33" t="str">
        <f t="shared" si="8"/>
        <v/>
      </c>
    </row>
    <row r="34" spans="1:48" x14ac:dyDescent="0.25">
      <c r="A34" s="90" t="s">
        <v>88</v>
      </c>
      <c r="B34" s="116" t="s">
        <v>479</v>
      </c>
      <c r="C34" s="117" t="s">
        <v>637</v>
      </c>
      <c r="D34" s="149">
        <v>0.62301587301587302</v>
      </c>
      <c r="E34" s="141">
        <v>25</v>
      </c>
      <c r="F34" s="141">
        <v>30.333333333333332</v>
      </c>
      <c r="G34" s="141">
        <v>0.47499999999999998</v>
      </c>
      <c r="H34" s="141">
        <v>3.4527027027027031</v>
      </c>
      <c r="I34" s="141">
        <v>0</v>
      </c>
      <c r="J34" s="141">
        <v>1.7162162162162162</v>
      </c>
      <c r="K34" s="141">
        <v>1.7162162162162162</v>
      </c>
      <c r="L34" s="141"/>
      <c r="M34" s="141"/>
      <c r="N34" s="141"/>
      <c r="O34" s="141">
        <v>0.41756756756756758</v>
      </c>
      <c r="P34" s="141"/>
      <c r="Q34" s="141"/>
      <c r="R34" s="141">
        <v>0.64054054054054066</v>
      </c>
      <c r="S34" s="141">
        <v>0</v>
      </c>
      <c r="T34" s="141">
        <v>0.41351351351351351</v>
      </c>
      <c r="U34" s="141"/>
      <c r="V34" s="141">
        <v>1.0540540540540542</v>
      </c>
      <c r="W34" s="142">
        <v>0.26486486486486488</v>
      </c>
      <c r="AA34" t="str">
        <f t="shared" si="2"/>
        <v>Conventional</v>
      </c>
      <c r="AB34">
        <f t="shared" si="3"/>
        <v>0.62301587301587302</v>
      </c>
      <c r="AC34">
        <f t="shared" si="9"/>
        <v>25</v>
      </c>
      <c r="AD34">
        <f t="shared" si="10"/>
        <v>30.333333333333332</v>
      </c>
      <c r="AE34">
        <f t="shared" si="11"/>
        <v>0.47499999999999998</v>
      </c>
      <c r="AF34">
        <f t="shared" si="12"/>
        <v>3.4527027027027031</v>
      </c>
      <c r="AG34">
        <f t="shared" si="13"/>
        <v>0</v>
      </c>
      <c r="AH34">
        <f t="shared" si="14"/>
        <v>1.7162162162162162</v>
      </c>
      <c r="AI34">
        <f t="shared" si="15"/>
        <v>1.7162162162162162</v>
      </c>
      <c r="AJ34" t="str">
        <f t="shared" si="16"/>
        <v/>
      </c>
      <c r="AK34" t="str">
        <f t="shared" si="17"/>
        <v/>
      </c>
      <c r="AL34" t="str">
        <f t="shared" si="18"/>
        <v/>
      </c>
      <c r="AM34">
        <f t="shared" si="19"/>
        <v>0.41756756756756758</v>
      </c>
      <c r="AN34" t="str">
        <f t="shared" si="20"/>
        <v/>
      </c>
      <c r="AO34" t="str">
        <f t="shared" si="21"/>
        <v/>
      </c>
      <c r="AP34">
        <f t="shared" si="22"/>
        <v>0.64054054054054066</v>
      </c>
      <c r="AQ34">
        <f t="shared" si="23"/>
        <v>0</v>
      </c>
      <c r="AR34">
        <f t="shared" si="4"/>
        <v>0.41351351351351351</v>
      </c>
      <c r="AS34" t="str">
        <f t="shared" si="5"/>
        <v/>
      </c>
      <c r="AT34">
        <f t="shared" si="6"/>
        <v>1.0540540540540542</v>
      </c>
      <c r="AU34">
        <f t="shared" si="7"/>
        <v>0.26486486486486488</v>
      </c>
      <c r="AV34" t="str">
        <f t="shared" si="8"/>
        <v/>
      </c>
    </row>
    <row r="35" spans="1:48" x14ac:dyDescent="0.25">
      <c r="A35" s="90" t="s">
        <v>88</v>
      </c>
      <c r="B35" s="116" t="s">
        <v>479</v>
      </c>
      <c r="C35" s="117" t="s">
        <v>639</v>
      </c>
      <c r="D35" s="149">
        <v>0.6071428571428571</v>
      </c>
      <c r="E35" s="141">
        <v>26.333333333333336</v>
      </c>
      <c r="F35" s="141">
        <v>30.000000000000004</v>
      </c>
      <c r="G35" s="141">
        <v>0.48333333333333328</v>
      </c>
      <c r="H35" s="141">
        <v>5.2666666666666666</v>
      </c>
      <c r="I35" s="141">
        <v>0</v>
      </c>
      <c r="J35" s="141">
        <v>2.8</v>
      </c>
      <c r="K35" s="141">
        <v>2.8</v>
      </c>
      <c r="L35" s="141"/>
      <c r="M35" s="141"/>
      <c r="N35" s="141"/>
      <c r="O35" s="141">
        <v>0.66666666666666663</v>
      </c>
      <c r="P35" s="141"/>
      <c r="Q35" s="141"/>
      <c r="R35" s="141">
        <v>1.8</v>
      </c>
      <c r="S35" s="141">
        <v>0</v>
      </c>
      <c r="T35" s="141">
        <v>0</v>
      </c>
      <c r="U35" s="141"/>
      <c r="V35" s="141">
        <v>1.8</v>
      </c>
      <c r="W35" s="142">
        <v>0</v>
      </c>
      <c r="AA35" t="str">
        <f t="shared" si="2"/>
        <v>Conventional</v>
      </c>
      <c r="AB35">
        <f t="shared" si="3"/>
        <v>0.6071428571428571</v>
      </c>
      <c r="AC35">
        <f t="shared" si="9"/>
        <v>26.333333333333336</v>
      </c>
      <c r="AD35">
        <f t="shared" si="10"/>
        <v>30.000000000000004</v>
      </c>
      <c r="AE35">
        <f t="shared" si="11"/>
        <v>0.48333333333333328</v>
      </c>
      <c r="AF35">
        <f t="shared" si="12"/>
        <v>5.2666666666666666</v>
      </c>
      <c r="AG35">
        <f t="shared" si="13"/>
        <v>0</v>
      </c>
      <c r="AH35">
        <f t="shared" si="14"/>
        <v>2.8</v>
      </c>
      <c r="AI35">
        <f t="shared" si="15"/>
        <v>2.8</v>
      </c>
      <c r="AJ35" t="str">
        <f t="shared" si="16"/>
        <v/>
      </c>
      <c r="AK35" t="str">
        <f t="shared" si="17"/>
        <v/>
      </c>
      <c r="AL35" t="str">
        <f t="shared" si="18"/>
        <v/>
      </c>
      <c r="AM35">
        <f t="shared" si="19"/>
        <v>0.66666666666666663</v>
      </c>
      <c r="AN35" t="str">
        <f t="shared" si="20"/>
        <v/>
      </c>
      <c r="AO35" t="str">
        <f t="shared" si="21"/>
        <v/>
      </c>
      <c r="AP35">
        <f t="shared" si="22"/>
        <v>1.8</v>
      </c>
      <c r="AQ35">
        <f t="shared" si="23"/>
        <v>0</v>
      </c>
      <c r="AR35">
        <f t="shared" si="4"/>
        <v>0</v>
      </c>
      <c r="AS35" t="str">
        <f t="shared" si="5"/>
        <v/>
      </c>
      <c r="AT35">
        <f t="shared" si="6"/>
        <v>1.8</v>
      </c>
      <c r="AU35">
        <f t="shared" si="7"/>
        <v>0</v>
      </c>
      <c r="AV35" t="str">
        <f t="shared" si="8"/>
        <v/>
      </c>
    </row>
    <row r="36" spans="1:48" x14ac:dyDescent="0.25">
      <c r="A36" s="90" t="s">
        <v>88</v>
      </c>
      <c r="B36" s="116" t="s">
        <v>479</v>
      </c>
      <c r="C36" s="117" t="s">
        <v>679</v>
      </c>
      <c r="D36" s="149">
        <v>0.5357142857142857</v>
      </c>
      <c r="E36" s="141">
        <v>18</v>
      </c>
      <c r="F36" s="141">
        <v>26</v>
      </c>
      <c r="G36" s="141">
        <v>0.32500000000000001</v>
      </c>
      <c r="H36" s="141">
        <v>5.5454545454545459</v>
      </c>
      <c r="I36" s="141">
        <v>1.6363636363636365</v>
      </c>
      <c r="J36" s="141">
        <v>1.0909090909090908</v>
      </c>
      <c r="K36" s="141">
        <v>2.7272727272727275</v>
      </c>
      <c r="L36" s="141"/>
      <c r="M36" s="141"/>
      <c r="N36" s="141"/>
      <c r="O36" s="141">
        <v>1.0909090909090908</v>
      </c>
      <c r="P36" s="141"/>
      <c r="Q36" s="141"/>
      <c r="R36" s="141">
        <v>0.63636363636363635</v>
      </c>
      <c r="S36" s="141">
        <v>0</v>
      </c>
      <c r="T36" s="141">
        <v>1.0909090909090908</v>
      </c>
      <c r="U36" s="141"/>
      <c r="V36" s="141">
        <v>1.7272727272727271</v>
      </c>
      <c r="W36" s="142">
        <v>0</v>
      </c>
      <c r="AA36" t="str">
        <f t="shared" si="2"/>
        <v>Conventional</v>
      </c>
      <c r="AB36">
        <f t="shared" si="3"/>
        <v>0.5357142857142857</v>
      </c>
      <c r="AC36">
        <f t="shared" si="9"/>
        <v>18</v>
      </c>
      <c r="AD36">
        <f t="shared" si="10"/>
        <v>26</v>
      </c>
      <c r="AE36">
        <f t="shared" si="11"/>
        <v>0.32500000000000001</v>
      </c>
      <c r="AF36">
        <f t="shared" si="12"/>
        <v>5.5454545454545459</v>
      </c>
      <c r="AG36">
        <f t="shared" si="13"/>
        <v>1.6363636363636365</v>
      </c>
      <c r="AH36">
        <f t="shared" si="14"/>
        <v>1.0909090909090908</v>
      </c>
      <c r="AI36">
        <f t="shared" si="15"/>
        <v>2.7272727272727275</v>
      </c>
      <c r="AJ36" t="str">
        <f t="shared" si="16"/>
        <v/>
      </c>
      <c r="AK36" t="str">
        <f t="shared" si="17"/>
        <v/>
      </c>
      <c r="AL36" t="str">
        <f t="shared" si="18"/>
        <v/>
      </c>
      <c r="AM36">
        <f t="shared" si="19"/>
        <v>1.0909090909090908</v>
      </c>
      <c r="AN36" t="str">
        <f t="shared" si="20"/>
        <v/>
      </c>
      <c r="AO36" t="str">
        <f t="shared" si="21"/>
        <v/>
      </c>
      <c r="AP36">
        <f t="shared" si="22"/>
        <v>0.63636363636363635</v>
      </c>
      <c r="AQ36">
        <f t="shared" si="23"/>
        <v>0</v>
      </c>
      <c r="AR36">
        <f t="shared" si="4"/>
        <v>1.0909090909090908</v>
      </c>
      <c r="AS36" t="str">
        <f t="shared" si="5"/>
        <v/>
      </c>
      <c r="AT36">
        <f t="shared" si="6"/>
        <v>1.7272727272727271</v>
      </c>
      <c r="AU36">
        <f t="shared" si="7"/>
        <v>0</v>
      </c>
      <c r="AV36" t="str">
        <f t="shared" si="8"/>
        <v/>
      </c>
    </row>
    <row r="37" spans="1:48" x14ac:dyDescent="0.25">
      <c r="A37" s="90" t="s">
        <v>88</v>
      </c>
      <c r="B37" s="116" t="s">
        <v>479</v>
      </c>
      <c r="C37" s="117" t="s">
        <v>696</v>
      </c>
      <c r="D37" s="149">
        <v>0.54761904761904767</v>
      </c>
      <c r="E37" s="141">
        <v>19</v>
      </c>
      <c r="F37" s="141">
        <v>25</v>
      </c>
      <c r="G37" s="141">
        <v>0.42499999999999999</v>
      </c>
      <c r="H37" s="141">
        <v>5.0999999999999996</v>
      </c>
      <c r="I37" s="141">
        <v>1.1875</v>
      </c>
      <c r="J37" s="141">
        <v>1.1875</v>
      </c>
      <c r="K37" s="141">
        <v>2.375</v>
      </c>
      <c r="L37" s="141"/>
      <c r="M37" s="141"/>
      <c r="N37" s="141"/>
      <c r="O37" s="141">
        <v>1.0625</v>
      </c>
      <c r="P37" s="141"/>
      <c r="Q37" s="141"/>
      <c r="R37" s="141">
        <v>1.1875</v>
      </c>
      <c r="S37" s="141">
        <v>0</v>
      </c>
      <c r="T37" s="141">
        <v>0.47499999999999998</v>
      </c>
      <c r="U37" s="141"/>
      <c r="V37" s="141">
        <v>1.6625000000000001</v>
      </c>
      <c r="W37" s="142">
        <v>0</v>
      </c>
      <c r="AA37" t="str">
        <f t="shared" si="2"/>
        <v>Conventional</v>
      </c>
      <c r="AB37">
        <f t="shared" si="3"/>
        <v>0.54761904761904767</v>
      </c>
      <c r="AC37">
        <f t="shared" si="9"/>
        <v>19</v>
      </c>
      <c r="AD37">
        <f t="shared" si="10"/>
        <v>25</v>
      </c>
      <c r="AE37">
        <f t="shared" si="11"/>
        <v>0.42499999999999999</v>
      </c>
      <c r="AF37">
        <f t="shared" si="12"/>
        <v>5.0999999999999996</v>
      </c>
      <c r="AG37">
        <f t="shared" si="13"/>
        <v>1.1875</v>
      </c>
      <c r="AH37">
        <f t="shared" si="14"/>
        <v>1.1875</v>
      </c>
      <c r="AI37">
        <f t="shared" si="15"/>
        <v>2.375</v>
      </c>
      <c r="AJ37" t="str">
        <f t="shared" si="16"/>
        <v/>
      </c>
      <c r="AK37" t="str">
        <f t="shared" si="17"/>
        <v/>
      </c>
      <c r="AL37" t="str">
        <f t="shared" si="18"/>
        <v/>
      </c>
      <c r="AM37">
        <f t="shared" si="19"/>
        <v>1.0625</v>
      </c>
      <c r="AN37" t="str">
        <f t="shared" si="20"/>
        <v/>
      </c>
      <c r="AO37" t="str">
        <f t="shared" si="21"/>
        <v/>
      </c>
      <c r="AP37">
        <f t="shared" si="22"/>
        <v>1.1875</v>
      </c>
      <c r="AQ37">
        <f t="shared" si="23"/>
        <v>0</v>
      </c>
      <c r="AR37">
        <f t="shared" si="4"/>
        <v>0.47499999999999998</v>
      </c>
      <c r="AS37" t="str">
        <f t="shared" si="5"/>
        <v/>
      </c>
      <c r="AT37">
        <f t="shared" si="6"/>
        <v>1.6625000000000001</v>
      </c>
      <c r="AU37">
        <f t="shared" si="7"/>
        <v>0</v>
      </c>
      <c r="AV37" t="str">
        <f t="shared" si="8"/>
        <v/>
      </c>
    </row>
    <row r="38" spans="1:48" x14ac:dyDescent="0.25">
      <c r="A38" s="90" t="s">
        <v>88</v>
      </c>
      <c r="B38" s="116" t="s">
        <v>479</v>
      </c>
      <c r="C38" s="117" t="s">
        <v>698</v>
      </c>
      <c r="D38" s="149">
        <v>0.5</v>
      </c>
      <c r="E38" s="141">
        <v>22</v>
      </c>
      <c r="F38" s="141">
        <v>30</v>
      </c>
      <c r="G38" s="141">
        <v>0.45</v>
      </c>
      <c r="H38" s="141">
        <v>4.7058823529411766</v>
      </c>
      <c r="I38" s="141">
        <v>1.1764705882352942</v>
      </c>
      <c r="J38" s="141">
        <v>1.1764705882352942</v>
      </c>
      <c r="K38" s="141">
        <v>2.3529411764705883</v>
      </c>
      <c r="L38" s="141"/>
      <c r="M38" s="141"/>
      <c r="N38" s="141"/>
      <c r="O38" s="141">
        <v>1.1764705882352942</v>
      </c>
      <c r="P38" s="141"/>
      <c r="Q38" s="141"/>
      <c r="R38" s="141">
        <v>1.1764705882352942</v>
      </c>
      <c r="S38" s="141">
        <v>0</v>
      </c>
      <c r="T38" s="141">
        <v>0</v>
      </c>
      <c r="U38" s="141"/>
      <c r="V38" s="141">
        <v>1.1764705882352942</v>
      </c>
      <c r="W38" s="142">
        <v>0</v>
      </c>
      <c r="AA38" t="str">
        <f t="shared" si="2"/>
        <v>Conventional</v>
      </c>
      <c r="AB38">
        <f t="shared" si="3"/>
        <v>0.5</v>
      </c>
      <c r="AC38">
        <f t="shared" si="9"/>
        <v>22</v>
      </c>
      <c r="AD38">
        <f t="shared" si="10"/>
        <v>30</v>
      </c>
      <c r="AE38">
        <f t="shared" si="11"/>
        <v>0.45</v>
      </c>
      <c r="AF38">
        <f t="shared" si="12"/>
        <v>4.7058823529411766</v>
      </c>
      <c r="AG38">
        <f t="shared" si="13"/>
        <v>1.1764705882352942</v>
      </c>
      <c r="AH38">
        <f t="shared" si="14"/>
        <v>1.1764705882352942</v>
      </c>
      <c r="AI38">
        <f t="shared" si="15"/>
        <v>2.3529411764705883</v>
      </c>
      <c r="AJ38" t="str">
        <f t="shared" si="16"/>
        <v/>
      </c>
      <c r="AK38" t="str">
        <f t="shared" si="17"/>
        <v/>
      </c>
      <c r="AL38" t="str">
        <f t="shared" si="18"/>
        <v/>
      </c>
      <c r="AM38">
        <f t="shared" si="19"/>
        <v>1.1764705882352942</v>
      </c>
      <c r="AN38" t="str">
        <f t="shared" si="20"/>
        <v/>
      </c>
      <c r="AO38" t="str">
        <f t="shared" si="21"/>
        <v/>
      </c>
      <c r="AP38">
        <f t="shared" si="22"/>
        <v>1.1764705882352942</v>
      </c>
      <c r="AQ38">
        <f t="shared" si="23"/>
        <v>0</v>
      </c>
      <c r="AR38">
        <f t="shared" si="4"/>
        <v>0</v>
      </c>
      <c r="AS38" t="str">
        <f t="shared" si="5"/>
        <v/>
      </c>
      <c r="AT38">
        <f t="shared" si="6"/>
        <v>1.1764705882352942</v>
      </c>
      <c r="AU38">
        <f t="shared" si="7"/>
        <v>0</v>
      </c>
      <c r="AV38" t="str">
        <f t="shared" si="8"/>
        <v/>
      </c>
    </row>
    <row r="39" spans="1:48" x14ac:dyDescent="0.25">
      <c r="A39" s="90" t="s">
        <v>88</v>
      </c>
      <c r="B39" s="116" t="s">
        <v>479</v>
      </c>
      <c r="C39" s="117" t="s">
        <v>597</v>
      </c>
      <c r="D39" s="149">
        <v>0.52380952380952384</v>
      </c>
      <c r="E39" s="141">
        <v>25</v>
      </c>
      <c r="F39" s="141">
        <v>26</v>
      </c>
      <c r="G39" s="141">
        <v>0.45</v>
      </c>
      <c r="H39" s="141">
        <v>2.7840909090909092</v>
      </c>
      <c r="I39" s="141">
        <v>1.1363636363636365</v>
      </c>
      <c r="J39" s="141">
        <v>1.1363636363636365</v>
      </c>
      <c r="K39" s="141">
        <v>2.2727272727272729</v>
      </c>
      <c r="L39" s="141"/>
      <c r="M39" s="141"/>
      <c r="N39" s="141"/>
      <c r="O39" s="141">
        <v>0.51136363636363635</v>
      </c>
      <c r="P39" s="141"/>
      <c r="Q39" s="141"/>
      <c r="R39" s="141">
        <v>0</v>
      </c>
      <c r="S39" s="141">
        <v>0</v>
      </c>
      <c r="T39" s="141">
        <v>0</v>
      </c>
      <c r="U39" s="141"/>
      <c r="V39" s="141">
        <v>0</v>
      </c>
      <c r="W39" s="142">
        <v>0</v>
      </c>
      <c r="AA39" t="str">
        <f t="shared" si="2"/>
        <v>Conventional</v>
      </c>
      <c r="AB39">
        <f t="shared" si="3"/>
        <v>0.52380952380952384</v>
      </c>
      <c r="AC39">
        <f t="shared" si="9"/>
        <v>25</v>
      </c>
      <c r="AD39">
        <f t="shared" si="10"/>
        <v>26</v>
      </c>
      <c r="AE39">
        <f t="shared" si="11"/>
        <v>0.45</v>
      </c>
      <c r="AF39">
        <f t="shared" si="12"/>
        <v>2.7840909090909092</v>
      </c>
      <c r="AG39">
        <f t="shared" si="13"/>
        <v>1.1363636363636365</v>
      </c>
      <c r="AH39">
        <f t="shared" si="14"/>
        <v>1.1363636363636365</v>
      </c>
      <c r="AI39">
        <f t="shared" si="15"/>
        <v>2.2727272727272729</v>
      </c>
      <c r="AJ39" t="str">
        <f t="shared" si="16"/>
        <v/>
      </c>
      <c r="AK39" t="str">
        <f t="shared" si="17"/>
        <v/>
      </c>
      <c r="AL39" t="str">
        <f t="shared" si="18"/>
        <v/>
      </c>
      <c r="AM39">
        <f t="shared" si="19"/>
        <v>0.51136363636363635</v>
      </c>
      <c r="AN39" t="str">
        <f t="shared" si="20"/>
        <v/>
      </c>
      <c r="AO39" t="str">
        <f t="shared" si="21"/>
        <v/>
      </c>
      <c r="AP39">
        <f t="shared" si="22"/>
        <v>0</v>
      </c>
      <c r="AQ39">
        <f t="shared" si="23"/>
        <v>0</v>
      </c>
      <c r="AR39">
        <f t="shared" si="4"/>
        <v>0</v>
      </c>
      <c r="AS39" t="str">
        <f t="shared" si="5"/>
        <v/>
      </c>
      <c r="AT39">
        <f t="shared" si="6"/>
        <v>0</v>
      </c>
      <c r="AU39">
        <f t="shared" si="7"/>
        <v>0</v>
      </c>
      <c r="AV39" t="str">
        <f t="shared" si="8"/>
        <v/>
      </c>
    </row>
    <row r="40" spans="1:48" x14ac:dyDescent="0.25">
      <c r="A40" s="90" t="s">
        <v>88</v>
      </c>
      <c r="B40" s="116" t="s">
        <v>479</v>
      </c>
      <c r="C40" s="117" t="s">
        <v>600</v>
      </c>
      <c r="D40" s="149">
        <v>0.4642857142857143</v>
      </c>
      <c r="E40" s="141">
        <v>14</v>
      </c>
      <c r="F40" s="141">
        <v>26</v>
      </c>
      <c r="G40" s="141">
        <v>0.32500000000000001</v>
      </c>
      <c r="H40" s="141">
        <v>6.0000000000000009</v>
      </c>
      <c r="I40" s="141">
        <v>2.2352941176470589</v>
      </c>
      <c r="J40" s="141">
        <v>2.2352941176470589</v>
      </c>
      <c r="K40" s="141">
        <v>4.4705882352941178</v>
      </c>
      <c r="L40" s="141"/>
      <c r="M40" s="141"/>
      <c r="N40" s="141"/>
      <c r="O40" s="141">
        <v>1.3529411764705883</v>
      </c>
      <c r="P40" s="141"/>
      <c r="Q40" s="141"/>
      <c r="R40" s="141">
        <v>0</v>
      </c>
      <c r="S40" s="141">
        <v>0</v>
      </c>
      <c r="T40" s="141">
        <v>0.17647058823529413</v>
      </c>
      <c r="U40" s="141"/>
      <c r="V40" s="141">
        <v>0.17647058823529413</v>
      </c>
      <c r="W40" s="142">
        <v>0</v>
      </c>
      <c r="AA40" t="str">
        <f t="shared" si="2"/>
        <v>Conventional</v>
      </c>
      <c r="AB40">
        <f t="shared" si="3"/>
        <v>0.4642857142857143</v>
      </c>
      <c r="AC40">
        <f t="shared" si="9"/>
        <v>14</v>
      </c>
      <c r="AD40">
        <f t="shared" si="10"/>
        <v>26</v>
      </c>
      <c r="AE40">
        <f t="shared" si="11"/>
        <v>0.32500000000000001</v>
      </c>
      <c r="AF40">
        <f t="shared" si="12"/>
        <v>6.0000000000000009</v>
      </c>
      <c r="AG40">
        <f t="shared" si="13"/>
        <v>2.2352941176470589</v>
      </c>
      <c r="AH40">
        <f t="shared" si="14"/>
        <v>2.2352941176470589</v>
      </c>
      <c r="AI40">
        <f t="shared" si="15"/>
        <v>4.4705882352941178</v>
      </c>
      <c r="AJ40" t="str">
        <f t="shared" si="16"/>
        <v/>
      </c>
      <c r="AK40" t="str">
        <f t="shared" si="17"/>
        <v/>
      </c>
      <c r="AL40" t="str">
        <f t="shared" si="18"/>
        <v/>
      </c>
      <c r="AM40">
        <f t="shared" si="19"/>
        <v>1.3529411764705883</v>
      </c>
      <c r="AN40" t="str">
        <f t="shared" si="20"/>
        <v/>
      </c>
      <c r="AO40" t="str">
        <f t="shared" si="21"/>
        <v/>
      </c>
      <c r="AP40">
        <f t="shared" si="22"/>
        <v>0</v>
      </c>
      <c r="AQ40">
        <f t="shared" si="23"/>
        <v>0</v>
      </c>
      <c r="AR40">
        <f t="shared" si="4"/>
        <v>0.17647058823529413</v>
      </c>
      <c r="AS40" t="str">
        <f t="shared" si="5"/>
        <v/>
      </c>
      <c r="AT40">
        <f t="shared" si="6"/>
        <v>0.17647058823529413</v>
      </c>
      <c r="AU40">
        <f t="shared" si="7"/>
        <v>0</v>
      </c>
      <c r="AV40" t="str">
        <f t="shared" si="8"/>
        <v/>
      </c>
    </row>
    <row r="41" spans="1:48" x14ac:dyDescent="0.25">
      <c r="A41" s="90" t="s">
        <v>88</v>
      </c>
      <c r="B41" s="116" t="s">
        <v>479</v>
      </c>
      <c r="C41" s="117" t="s">
        <v>602</v>
      </c>
      <c r="D41" s="149">
        <v>0.5357142857142857</v>
      </c>
      <c r="E41" s="141">
        <v>23</v>
      </c>
      <c r="F41" s="141">
        <v>32</v>
      </c>
      <c r="G41" s="141">
        <v>0.57499999999999996</v>
      </c>
      <c r="H41" s="141">
        <v>5.75</v>
      </c>
      <c r="I41" s="141">
        <v>2</v>
      </c>
      <c r="J41" s="141">
        <v>2</v>
      </c>
      <c r="K41" s="141">
        <v>4</v>
      </c>
      <c r="L41" s="141"/>
      <c r="M41" s="141"/>
      <c r="N41" s="141"/>
      <c r="O41" s="141">
        <v>0.5</v>
      </c>
      <c r="P41" s="141"/>
      <c r="Q41" s="141"/>
      <c r="R41" s="141">
        <v>0.25</v>
      </c>
      <c r="S41" s="141">
        <v>0</v>
      </c>
      <c r="T41" s="141">
        <v>1</v>
      </c>
      <c r="U41" s="141"/>
      <c r="V41" s="141">
        <v>1.25</v>
      </c>
      <c r="W41" s="142">
        <v>0</v>
      </c>
      <c r="AA41" t="str">
        <f t="shared" si="2"/>
        <v>Conventional</v>
      </c>
      <c r="AB41">
        <f t="shared" si="3"/>
        <v>0.5357142857142857</v>
      </c>
      <c r="AC41">
        <f t="shared" si="9"/>
        <v>23</v>
      </c>
      <c r="AD41">
        <f t="shared" si="10"/>
        <v>32</v>
      </c>
      <c r="AE41">
        <f t="shared" si="11"/>
        <v>0.57499999999999996</v>
      </c>
      <c r="AF41">
        <f t="shared" si="12"/>
        <v>5.75</v>
      </c>
      <c r="AG41">
        <f t="shared" si="13"/>
        <v>2</v>
      </c>
      <c r="AH41">
        <f t="shared" si="14"/>
        <v>2</v>
      </c>
      <c r="AI41">
        <f t="shared" si="15"/>
        <v>4</v>
      </c>
      <c r="AJ41" t="str">
        <f t="shared" si="16"/>
        <v/>
      </c>
      <c r="AK41" t="str">
        <f t="shared" si="17"/>
        <v/>
      </c>
      <c r="AL41" t="str">
        <f t="shared" si="18"/>
        <v/>
      </c>
      <c r="AM41">
        <f t="shared" si="19"/>
        <v>0.5</v>
      </c>
      <c r="AN41" t="str">
        <f t="shared" si="20"/>
        <v/>
      </c>
      <c r="AO41" t="str">
        <f t="shared" si="21"/>
        <v/>
      </c>
      <c r="AP41">
        <f t="shared" si="22"/>
        <v>0.25</v>
      </c>
      <c r="AQ41">
        <f t="shared" si="23"/>
        <v>0</v>
      </c>
      <c r="AR41">
        <f t="shared" si="4"/>
        <v>1</v>
      </c>
      <c r="AS41" t="str">
        <f t="shared" si="5"/>
        <v/>
      </c>
      <c r="AT41">
        <f t="shared" si="6"/>
        <v>1.25</v>
      </c>
      <c r="AU41">
        <f t="shared" si="7"/>
        <v>0</v>
      </c>
      <c r="AV41" t="str">
        <f t="shared" si="8"/>
        <v/>
      </c>
    </row>
    <row r="42" spans="1:48" x14ac:dyDescent="0.25">
      <c r="A42" s="90" t="s">
        <v>88</v>
      </c>
      <c r="B42" s="116" t="s">
        <v>479</v>
      </c>
      <c r="C42" s="117" t="s">
        <v>621</v>
      </c>
      <c r="D42" s="149">
        <v>0.5357142857142857</v>
      </c>
      <c r="E42" s="141">
        <v>19</v>
      </c>
      <c r="F42" s="141">
        <v>26</v>
      </c>
      <c r="G42" s="141">
        <v>0.35</v>
      </c>
      <c r="H42" s="141">
        <v>6.0088235294117647</v>
      </c>
      <c r="I42" s="141">
        <v>2.3529411764705883</v>
      </c>
      <c r="J42" s="141">
        <v>2.3529411764705883</v>
      </c>
      <c r="K42" s="141">
        <v>4.7058823529411766</v>
      </c>
      <c r="L42" s="141"/>
      <c r="M42" s="141"/>
      <c r="N42" s="141"/>
      <c r="O42" s="141">
        <v>0.82352941176470584</v>
      </c>
      <c r="P42" s="141"/>
      <c r="Q42" s="141"/>
      <c r="R42" s="141">
        <v>0.47058823529411764</v>
      </c>
      <c r="S42" s="141">
        <v>0</v>
      </c>
      <c r="T42" s="141">
        <v>8.8235294117647058E-3</v>
      </c>
      <c r="U42" s="141"/>
      <c r="V42" s="141">
        <v>0.47941176470588237</v>
      </c>
      <c r="W42" s="142">
        <v>0</v>
      </c>
      <c r="AA42" t="str">
        <f t="shared" si="2"/>
        <v>Conventional</v>
      </c>
      <c r="AB42">
        <f t="shared" si="3"/>
        <v>0.5357142857142857</v>
      </c>
      <c r="AC42">
        <f t="shared" si="9"/>
        <v>19</v>
      </c>
      <c r="AD42">
        <f t="shared" si="10"/>
        <v>26</v>
      </c>
      <c r="AE42">
        <f t="shared" si="11"/>
        <v>0.35</v>
      </c>
      <c r="AF42">
        <f t="shared" si="12"/>
        <v>6.0088235294117647</v>
      </c>
      <c r="AG42">
        <f t="shared" si="13"/>
        <v>2.3529411764705883</v>
      </c>
      <c r="AH42">
        <f t="shared" si="14"/>
        <v>2.3529411764705883</v>
      </c>
      <c r="AI42">
        <f t="shared" si="15"/>
        <v>4.7058823529411766</v>
      </c>
      <c r="AJ42" t="str">
        <f t="shared" si="16"/>
        <v/>
      </c>
      <c r="AK42" t="str">
        <f t="shared" si="17"/>
        <v/>
      </c>
      <c r="AL42" t="str">
        <f t="shared" si="18"/>
        <v/>
      </c>
      <c r="AM42">
        <f t="shared" si="19"/>
        <v>0.82352941176470584</v>
      </c>
      <c r="AN42" t="str">
        <f t="shared" si="20"/>
        <v/>
      </c>
      <c r="AO42" t="str">
        <f t="shared" si="21"/>
        <v/>
      </c>
      <c r="AP42">
        <f t="shared" si="22"/>
        <v>0.47058823529411764</v>
      </c>
      <c r="AQ42">
        <f t="shared" si="23"/>
        <v>0</v>
      </c>
      <c r="AR42">
        <f t="shared" si="4"/>
        <v>8.8235294117647058E-3</v>
      </c>
      <c r="AS42" t="str">
        <f t="shared" si="5"/>
        <v/>
      </c>
      <c r="AT42">
        <f t="shared" si="6"/>
        <v>0.47941176470588237</v>
      </c>
      <c r="AU42">
        <f t="shared" si="7"/>
        <v>0</v>
      </c>
      <c r="AV42" t="str">
        <f t="shared" si="8"/>
        <v/>
      </c>
    </row>
    <row r="43" spans="1:48" x14ac:dyDescent="0.25">
      <c r="A43" s="90" t="s">
        <v>88</v>
      </c>
      <c r="B43" s="116" t="s">
        <v>479</v>
      </c>
      <c r="C43" s="117" t="s">
        <v>197</v>
      </c>
      <c r="D43" s="149">
        <v>0.60317460317460314</v>
      </c>
      <c r="E43" s="141">
        <v>27.666666666666668</v>
      </c>
      <c r="F43" s="141">
        <v>27.666666666666668</v>
      </c>
      <c r="G43" s="141">
        <v>0.54166666666666674</v>
      </c>
      <c r="H43" s="141">
        <v>2.2857142857142856</v>
      </c>
      <c r="I43" s="141">
        <v>0.5714285714285714</v>
      </c>
      <c r="J43" s="141">
        <v>0.7142857142857143</v>
      </c>
      <c r="K43" s="141">
        <v>1.2857142857142856</v>
      </c>
      <c r="L43" s="141"/>
      <c r="M43" s="141"/>
      <c r="N43" s="141"/>
      <c r="O43" s="141">
        <v>0.42857142857142855</v>
      </c>
      <c r="P43" s="141"/>
      <c r="Q43" s="141"/>
      <c r="R43" s="141">
        <v>0.5714285714285714</v>
      </c>
      <c r="S43" s="141">
        <v>0</v>
      </c>
      <c r="T43" s="141">
        <v>0</v>
      </c>
      <c r="U43" s="141"/>
      <c r="V43" s="141">
        <v>0.5714285714285714</v>
      </c>
      <c r="W43" s="142">
        <v>0</v>
      </c>
      <c r="AA43" t="str">
        <f t="shared" si="2"/>
        <v>Conventional</v>
      </c>
      <c r="AB43">
        <f t="shared" si="3"/>
        <v>0.60317460317460314</v>
      </c>
      <c r="AC43">
        <f t="shared" si="9"/>
        <v>27.666666666666668</v>
      </c>
      <c r="AD43">
        <f t="shared" si="10"/>
        <v>27.666666666666668</v>
      </c>
      <c r="AE43">
        <f t="shared" si="11"/>
        <v>0.54166666666666674</v>
      </c>
      <c r="AF43">
        <f t="shared" si="12"/>
        <v>2.2857142857142856</v>
      </c>
      <c r="AG43">
        <f t="shared" si="13"/>
        <v>0.5714285714285714</v>
      </c>
      <c r="AH43">
        <f t="shared" si="14"/>
        <v>0.7142857142857143</v>
      </c>
      <c r="AI43">
        <f t="shared" si="15"/>
        <v>1.2857142857142856</v>
      </c>
      <c r="AJ43" t="str">
        <f t="shared" si="16"/>
        <v/>
      </c>
      <c r="AK43" t="str">
        <f t="shared" si="17"/>
        <v/>
      </c>
      <c r="AL43" t="str">
        <f t="shared" si="18"/>
        <v/>
      </c>
      <c r="AM43">
        <f t="shared" si="19"/>
        <v>0.42857142857142855</v>
      </c>
      <c r="AN43" t="str">
        <f t="shared" si="20"/>
        <v/>
      </c>
      <c r="AO43" t="str">
        <f t="shared" si="21"/>
        <v/>
      </c>
      <c r="AP43">
        <f t="shared" si="22"/>
        <v>0.5714285714285714</v>
      </c>
      <c r="AQ43">
        <f t="shared" si="23"/>
        <v>0</v>
      </c>
      <c r="AR43">
        <f t="shared" si="4"/>
        <v>0</v>
      </c>
      <c r="AS43" t="str">
        <f t="shared" si="5"/>
        <v/>
      </c>
      <c r="AT43">
        <f t="shared" si="6"/>
        <v>0.5714285714285714</v>
      </c>
      <c r="AU43">
        <f t="shared" si="7"/>
        <v>0</v>
      </c>
      <c r="AV43" t="str">
        <f t="shared" si="8"/>
        <v/>
      </c>
    </row>
    <row r="44" spans="1:48" x14ac:dyDescent="0.25">
      <c r="A44" s="90" t="s">
        <v>88</v>
      </c>
      <c r="B44" s="116" t="s">
        <v>479</v>
      </c>
      <c r="C44" s="117" t="s">
        <v>200</v>
      </c>
      <c r="D44" s="149">
        <v>0.615079365079365</v>
      </c>
      <c r="E44" s="141">
        <v>22.666666666666668</v>
      </c>
      <c r="F44" s="141">
        <v>31</v>
      </c>
      <c r="G44" s="141">
        <v>0.44166666666666671</v>
      </c>
      <c r="H44" s="141">
        <v>3.9392156862745096</v>
      </c>
      <c r="I44" s="141">
        <v>1</v>
      </c>
      <c r="J44" s="141">
        <v>1.6470588235294117</v>
      </c>
      <c r="K44" s="141">
        <v>2.6470588235294117</v>
      </c>
      <c r="L44" s="141"/>
      <c r="M44" s="141"/>
      <c r="N44" s="141"/>
      <c r="O44" s="141">
        <v>0.27450980392156865</v>
      </c>
      <c r="P44" s="141"/>
      <c r="Q44" s="141"/>
      <c r="R44" s="141">
        <v>1</v>
      </c>
      <c r="S44" s="141">
        <v>0</v>
      </c>
      <c r="T44" s="141">
        <v>1.7647058823529412E-2</v>
      </c>
      <c r="U44" s="141"/>
      <c r="V44" s="141">
        <v>1.0176470588235293</v>
      </c>
      <c r="W44" s="142">
        <v>0</v>
      </c>
      <c r="AA44" t="str">
        <f t="shared" si="2"/>
        <v>Conventional</v>
      </c>
      <c r="AB44">
        <f t="shared" si="3"/>
        <v>0.615079365079365</v>
      </c>
      <c r="AC44">
        <f t="shared" si="9"/>
        <v>22.666666666666668</v>
      </c>
      <c r="AD44">
        <f t="shared" si="10"/>
        <v>31</v>
      </c>
      <c r="AE44">
        <f t="shared" si="11"/>
        <v>0.44166666666666671</v>
      </c>
      <c r="AF44">
        <f t="shared" si="12"/>
        <v>3.9392156862745096</v>
      </c>
      <c r="AG44">
        <f t="shared" si="13"/>
        <v>1</v>
      </c>
      <c r="AH44">
        <f t="shared" si="14"/>
        <v>1.6470588235294117</v>
      </c>
      <c r="AI44">
        <f t="shared" si="15"/>
        <v>2.6470588235294117</v>
      </c>
      <c r="AJ44" t="str">
        <f t="shared" si="16"/>
        <v/>
      </c>
      <c r="AK44" t="str">
        <f t="shared" si="17"/>
        <v/>
      </c>
      <c r="AL44" t="str">
        <f t="shared" si="18"/>
        <v/>
      </c>
      <c r="AM44">
        <f t="shared" si="19"/>
        <v>0.27450980392156865</v>
      </c>
      <c r="AN44" t="str">
        <f t="shared" si="20"/>
        <v/>
      </c>
      <c r="AO44" t="str">
        <f t="shared" si="21"/>
        <v/>
      </c>
      <c r="AP44">
        <f t="shared" si="22"/>
        <v>1</v>
      </c>
      <c r="AQ44">
        <f t="shared" si="23"/>
        <v>0</v>
      </c>
      <c r="AR44">
        <f t="shared" si="4"/>
        <v>1.7647058823529412E-2</v>
      </c>
      <c r="AS44" t="str">
        <f t="shared" si="5"/>
        <v/>
      </c>
      <c r="AT44">
        <f t="shared" si="6"/>
        <v>1.0176470588235293</v>
      </c>
      <c r="AU44">
        <f t="shared" si="7"/>
        <v>0</v>
      </c>
      <c r="AV44" t="str">
        <f t="shared" si="8"/>
        <v/>
      </c>
    </row>
    <row r="45" spans="1:48" x14ac:dyDescent="0.25">
      <c r="A45" s="90" t="s">
        <v>88</v>
      </c>
      <c r="B45" s="116" t="s">
        <v>479</v>
      </c>
      <c r="C45" s="117" t="s">
        <v>202</v>
      </c>
      <c r="D45" s="149">
        <v>0.8214285714285714</v>
      </c>
      <c r="E45" s="141">
        <v>35</v>
      </c>
      <c r="F45" s="141">
        <v>36</v>
      </c>
      <c r="G45" s="141">
        <v>0.7</v>
      </c>
      <c r="H45" s="141">
        <v>3.1645833333333337</v>
      </c>
      <c r="I45" s="141">
        <v>0.4</v>
      </c>
      <c r="J45" s="141">
        <v>2</v>
      </c>
      <c r="K45" s="141">
        <v>2.4</v>
      </c>
      <c r="L45" s="141"/>
      <c r="M45" s="141"/>
      <c r="N45" s="141"/>
      <c r="O45" s="141">
        <v>0.58333333333333337</v>
      </c>
      <c r="P45" s="141"/>
      <c r="Q45" s="141"/>
      <c r="R45" s="141">
        <v>0.13125000000000001</v>
      </c>
      <c r="S45" s="141">
        <v>0</v>
      </c>
      <c r="T45" s="141">
        <v>1.2500000000000001E-2</v>
      </c>
      <c r="U45" s="141"/>
      <c r="V45" s="141">
        <v>0.14375000000000002</v>
      </c>
      <c r="W45" s="142">
        <v>3.7499999999999999E-2</v>
      </c>
      <c r="AA45" t="str">
        <f t="shared" si="2"/>
        <v>Conventional</v>
      </c>
      <c r="AB45">
        <f t="shared" si="3"/>
        <v>0.8214285714285714</v>
      </c>
      <c r="AC45">
        <f t="shared" si="9"/>
        <v>35</v>
      </c>
      <c r="AD45">
        <f t="shared" si="10"/>
        <v>36</v>
      </c>
      <c r="AE45">
        <f t="shared" si="11"/>
        <v>0.7</v>
      </c>
      <c r="AF45">
        <f t="shared" si="12"/>
        <v>3.1645833333333337</v>
      </c>
      <c r="AG45">
        <f t="shared" si="13"/>
        <v>0.4</v>
      </c>
      <c r="AH45">
        <f t="shared" si="14"/>
        <v>2</v>
      </c>
      <c r="AI45">
        <f t="shared" si="15"/>
        <v>2.4</v>
      </c>
      <c r="AJ45" t="str">
        <f t="shared" si="16"/>
        <v/>
      </c>
      <c r="AK45" t="str">
        <f t="shared" si="17"/>
        <v/>
      </c>
      <c r="AL45" t="str">
        <f t="shared" si="18"/>
        <v/>
      </c>
      <c r="AM45">
        <f t="shared" si="19"/>
        <v>0.58333333333333337</v>
      </c>
      <c r="AN45" t="str">
        <f t="shared" si="20"/>
        <v/>
      </c>
      <c r="AO45" t="str">
        <f t="shared" si="21"/>
        <v/>
      </c>
      <c r="AP45">
        <f t="shared" si="22"/>
        <v>0.13125000000000001</v>
      </c>
      <c r="AQ45">
        <f t="shared" si="23"/>
        <v>0</v>
      </c>
      <c r="AR45">
        <f t="shared" si="4"/>
        <v>1.2500000000000001E-2</v>
      </c>
      <c r="AS45" t="str">
        <f t="shared" si="5"/>
        <v/>
      </c>
      <c r="AT45">
        <f t="shared" si="6"/>
        <v>0.14375000000000002</v>
      </c>
      <c r="AU45">
        <f t="shared" si="7"/>
        <v>3.7499999999999999E-2</v>
      </c>
      <c r="AV45" t="str">
        <f t="shared" si="8"/>
        <v/>
      </c>
    </row>
    <row r="46" spans="1:48" x14ac:dyDescent="0.25">
      <c r="A46" s="90" t="s">
        <v>88</v>
      </c>
      <c r="B46" s="116" t="s">
        <v>479</v>
      </c>
      <c r="C46" s="117" t="s">
        <v>206</v>
      </c>
      <c r="D46" s="149">
        <v>0.55158730158730152</v>
      </c>
      <c r="E46" s="141">
        <v>24.333333333333336</v>
      </c>
      <c r="F46" s="141">
        <v>27.666666666666668</v>
      </c>
      <c r="G46" s="141">
        <v>0.53333333333333344</v>
      </c>
      <c r="H46" s="141">
        <v>2.1764705882352939</v>
      </c>
      <c r="I46" s="141">
        <v>0</v>
      </c>
      <c r="J46" s="141">
        <v>2</v>
      </c>
      <c r="K46" s="141">
        <v>2</v>
      </c>
      <c r="L46" s="141"/>
      <c r="M46" s="141"/>
      <c r="N46" s="141"/>
      <c r="O46" s="141">
        <v>0.17647058823529413</v>
      </c>
      <c r="P46" s="141"/>
      <c r="Q46" s="141"/>
      <c r="R46" s="141">
        <v>0</v>
      </c>
      <c r="S46" s="141">
        <v>0</v>
      </c>
      <c r="T46" s="141">
        <v>0</v>
      </c>
      <c r="U46" s="141"/>
      <c r="V46" s="141">
        <v>0</v>
      </c>
      <c r="W46" s="142">
        <v>0</v>
      </c>
      <c r="AA46" t="str">
        <f t="shared" si="2"/>
        <v>Conventional</v>
      </c>
      <c r="AB46">
        <f t="shared" si="3"/>
        <v>0.55158730158730152</v>
      </c>
      <c r="AC46">
        <f t="shared" si="9"/>
        <v>24.333333333333336</v>
      </c>
      <c r="AD46">
        <f t="shared" si="10"/>
        <v>27.666666666666668</v>
      </c>
      <c r="AE46">
        <f t="shared" si="11"/>
        <v>0.53333333333333344</v>
      </c>
      <c r="AF46">
        <f t="shared" si="12"/>
        <v>2.1764705882352939</v>
      </c>
      <c r="AG46">
        <f t="shared" si="13"/>
        <v>0</v>
      </c>
      <c r="AH46">
        <f t="shared" si="14"/>
        <v>2</v>
      </c>
      <c r="AI46">
        <f t="shared" si="15"/>
        <v>2</v>
      </c>
      <c r="AJ46" t="str">
        <f t="shared" si="16"/>
        <v/>
      </c>
      <c r="AK46" t="str">
        <f t="shared" si="17"/>
        <v/>
      </c>
      <c r="AL46" t="str">
        <f t="shared" si="18"/>
        <v/>
      </c>
      <c r="AM46">
        <f t="shared" si="19"/>
        <v>0.17647058823529413</v>
      </c>
      <c r="AN46" t="str">
        <f t="shared" si="20"/>
        <v/>
      </c>
      <c r="AO46" t="str">
        <f t="shared" si="21"/>
        <v/>
      </c>
      <c r="AP46">
        <f t="shared" si="22"/>
        <v>0</v>
      </c>
      <c r="AQ46">
        <f t="shared" si="23"/>
        <v>0</v>
      </c>
      <c r="AR46">
        <f t="shared" si="4"/>
        <v>0</v>
      </c>
      <c r="AS46" t="str">
        <f t="shared" si="5"/>
        <v/>
      </c>
      <c r="AT46">
        <f t="shared" si="6"/>
        <v>0</v>
      </c>
      <c r="AU46">
        <f t="shared" si="7"/>
        <v>0</v>
      </c>
      <c r="AV46" t="str">
        <f t="shared" si="8"/>
        <v/>
      </c>
    </row>
    <row r="47" spans="1:48" x14ac:dyDescent="0.25">
      <c r="A47" s="90" t="s">
        <v>88</v>
      </c>
      <c r="B47" s="116" t="s">
        <v>479</v>
      </c>
      <c r="C47" s="117" t="s">
        <v>210</v>
      </c>
      <c r="D47" s="149">
        <v>0.47222222222222221</v>
      </c>
      <c r="E47" s="141">
        <v>26.666666666666668</v>
      </c>
      <c r="F47" s="141">
        <v>26.333333333333336</v>
      </c>
      <c r="G47" s="141">
        <v>0.59166666666666667</v>
      </c>
      <c r="H47" s="141">
        <v>1.3568627450980391</v>
      </c>
      <c r="I47" s="141">
        <v>0</v>
      </c>
      <c r="J47" s="141">
        <v>1</v>
      </c>
      <c r="K47" s="141">
        <v>1</v>
      </c>
      <c r="L47" s="141"/>
      <c r="M47" s="141"/>
      <c r="N47" s="141"/>
      <c r="O47" s="141">
        <v>0.27450980392156865</v>
      </c>
      <c r="P47" s="141"/>
      <c r="Q47" s="141"/>
      <c r="R47" s="141">
        <v>8.2352941176470587E-2</v>
      </c>
      <c r="S47" s="141">
        <v>0</v>
      </c>
      <c r="T47" s="141">
        <v>0</v>
      </c>
      <c r="U47" s="141"/>
      <c r="V47" s="141">
        <v>8.2352941176470587E-2</v>
      </c>
      <c r="W47" s="142">
        <v>0</v>
      </c>
      <c r="AA47" t="str">
        <f t="shared" si="2"/>
        <v>Conventional</v>
      </c>
      <c r="AB47">
        <f t="shared" si="3"/>
        <v>0.47222222222222221</v>
      </c>
      <c r="AC47">
        <f t="shared" si="9"/>
        <v>26.666666666666668</v>
      </c>
      <c r="AD47">
        <f t="shared" si="10"/>
        <v>26.333333333333336</v>
      </c>
      <c r="AE47">
        <f t="shared" si="11"/>
        <v>0.59166666666666667</v>
      </c>
      <c r="AF47">
        <f t="shared" si="12"/>
        <v>1.3568627450980391</v>
      </c>
      <c r="AG47">
        <f t="shared" si="13"/>
        <v>0</v>
      </c>
      <c r="AH47">
        <f t="shared" si="14"/>
        <v>1</v>
      </c>
      <c r="AI47">
        <f t="shared" si="15"/>
        <v>1</v>
      </c>
      <c r="AJ47" t="str">
        <f t="shared" si="16"/>
        <v/>
      </c>
      <c r="AK47" t="str">
        <f t="shared" si="17"/>
        <v/>
      </c>
      <c r="AL47" t="str">
        <f t="shared" si="18"/>
        <v/>
      </c>
      <c r="AM47">
        <f t="shared" si="19"/>
        <v>0.27450980392156865</v>
      </c>
      <c r="AN47" t="str">
        <f t="shared" si="20"/>
        <v/>
      </c>
      <c r="AO47" t="str">
        <f t="shared" si="21"/>
        <v/>
      </c>
      <c r="AP47">
        <f t="shared" si="22"/>
        <v>8.2352941176470587E-2</v>
      </c>
      <c r="AQ47">
        <f t="shared" si="23"/>
        <v>0</v>
      </c>
      <c r="AR47">
        <f t="shared" si="4"/>
        <v>0</v>
      </c>
      <c r="AS47" t="str">
        <f t="shared" si="5"/>
        <v/>
      </c>
      <c r="AT47">
        <f t="shared" si="6"/>
        <v>8.2352941176470587E-2</v>
      </c>
      <c r="AU47">
        <f t="shared" si="7"/>
        <v>0</v>
      </c>
      <c r="AV47" t="str">
        <f t="shared" si="8"/>
        <v/>
      </c>
    </row>
    <row r="48" spans="1:48" x14ac:dyDescent="0.25">
      <c r="A48" s="90" t="s">
        <v>88</v>
      </c>
      <c r="B48" s="116" t="s">
        <v>479</v>
      </c>
      <c r="C48" s="117" t="s">
        <v>216</v>
      </c>
      <c r="D48" s="149">
        <v>0.66269841269841268</v>
      </c>
      <c r="E48" s="141">
        <v>25.666666666666668</v>
      </c>
      <c r="F48" s="141">
        <v>34</v>
      </c>
      <c r="G48" s="141">
        <v>0.59166666666666667</v>
      </c>
      <c r="H48" s="141">
        <v>2.0784313725490193</v>
      </c>
      <c r="I48" s="141">
        <v>0</v>
      </c>
      <c r="J48" s="141">
        <v>1.4705882352941178</v>
      </c>
      <c r="K48" s="141">
        <v>1.4705882352941178</v>
      </c>
      <c r="L48" s="141"/>
      <c r="M48" s="141"/>
      <c r="N48" s="141"/>
      <c r="O48" s="141">
        <v>0.31372549019607843</v>
      </c>
      <c r="P48" s="141"/>
      <c r="Q48" s="141"/>
      <c r="R48" s="141">
        <v>0.23529411764705882</v>
      </c>
      <c r="S48" s="141">
        <v>0</v>
      </c>
      <c r="T48" s="141">
        <v>5.8823529411764705E-2</v>
      </c>
      <c r="U48" s="141"/>
      <c r="V48" s="141">
        <v>0.29411764705882354</v>
      </c>
      <c r="W48" s="142">
        <v>0</v>
      </c>
      <c r="AA48" t="str">
        <f t="shared" si="2"/>
        <v>Conventional</v>
      </c>
      <c r="AB48">
        <f t="shared" si="3"/>
        <v>0.66269841269841268</v>
      </c>
      <c r="AC48">
        <f t="shared" si="9"/>
        <v>25.666666666666668</v>
      </c>
      <c r="AD48">
        <f t="shared" si="10"/>
        <v>34</v>
      </c>
      <c r="AE48">
        <f t="shared" si="11"/>
        <v>0.59166666666666667</v>
      </c>
      <c r="AF48">
        <f t="shared" si="12"/>
        <v>2.0784313725490193</v>
      </c>
      <c r="AG48">
        <f t="shared" si="13"/>
        <v>0</v>
      </c>
      <c r="AH48">
        <f t="shared" si="14"/>
        <v>1.4705882352941178</v>
      </c>
      <c r="AI48">
        <f t="shared" si="15"/>
        <v>1.4705882352941178</v>
      </c>
      <c r="AJ48" t="str">
        <f t="shared" si="16"/>
        <v/>
      </c>
      <c r="AK48" t="str">
        <f t="shared" si="17"/>
        <v/>
      </c>
      <c r="AL48" t="str">
        <f t="shared" si="18"/>
        <v/>
      </c>
      <c r="AM48">
        <f t="shared" si="19"/>
        <v>0.31372549019607843</v>
      </c>
      <c r="AN48" t="str">
        <f t="shared" si="20"/>
        <v/>
      </c>
      <c r="AO48" t="str">
        <f t="shared" si="21"/>
        <v/>
      </c>
      <c r="AP48">
        <f t="shared" si="22"/>
        <v>0.23529411764705882</v>
      </c>
      <c r="AQ48">
        <f t="shared" si="23"/>
        <v>0</v>
      </c>
      <c r="AR48">
        <f t="shared" si="4"/>
        <v>5.8823529411764705E-2</v>
      </c>
      <c r="AS48" t="str">
        <f t="shared" si="5"/>
        <v/>
      </c>
      <c r="AT48">
        <f t="shared" si="6"/>
        <v>0.29411764705882354</v>
      </c>
      <c r="AU48">
        <f t="shared" si="7"/>
        <v>0</v>
      </c>
      <c r="AV48" t="str">
        <f t="shared" si="8"/>
        <v/>
      </c>
    </row>
    <row r="49" spans="1:48" x14ac:dyDescent="0.25">
      <c r="A49" s="90" t="s">
        <v>88</v>
      </c>
      <c r="B49" s="116" t="s">
        <v>479</v>
      </c>
      <c r="C49" s="117" t="s">
        <v>218</v>
      </c>
      <c r="D49" s="149">
        <v>0.55555555555555558</v>
      </c>
      <c r="E49" s="141">
        <v>21.666666666666668</v>
      </c>
      <c r="F49" s="141">
        <v>26.999999999999996</v>
      </c>
      <c r="G49" s="141">
        <v>0.48333333333333328</v>
      </c>
      <c r="H49" s="141">
        <v>1.9166666666666667</v>
      </c>
      <c r="I49" s="141">
        <v>0.5</v>
      </c>
      <c r="J49" s="141">
        <v>0.5</v>
      </c>
      <c r="K49" s="141">
        <v>1</v>
      </c>
      <c r="L49" s="141"/>
      <c r="M49" s="141"/>
      <c r="N49" s="141"/>
      <c r="O49" s="141">
        <v>0.16666666666666666</v>
      </c>
      <c r="P49" s="141"/>
      <c r="Q49" s="141"/>
      <c r="R49" s="141">
        <v>0.25</v>
      </c>
      <c r="S49" s="141">
        <v>0</v>
      </c>
      <c r="T49" s="141">
        <v>0.5</v>
      </c>
      <c r="U49" s="141"/>
      <c r="V49" s="141">
        <v>0.75</v>
      </c>
      <c r="W49" s="142">
        <v>0</v>
      </c>
      <c r="AA49" t="str">
        <f t="shared" si="2"/>
        <v>Conventional</v>
      </c>
      <c r="AB49">
        <f t="shared" si="3"/>
        <v>0.55555555555555558</v>
      </c>
      <c r="AC49">
        <f t="shared" si="9"/>
        <v>21.666666666666668</v>
      </c>
      <c r="AD49">
        <f t="shared" si="10"/>
        <v>26.999999999999996</v>
      </c>
      <c r="AE49">
        <f t="shared" si="11"/>
        <v>0.48333333333333328</v>
      </c>
      <c r="AF49">
        <f t="shared" si="12"/>
        <v>1.9166666666666667</v>
      </c>
      <c r="AG49">
        <f t="shared" si="13"/>
        <v>0.5</v>
      </c>
      <c r="AH49">
        <f t="shared" si="14"/>
        <v>0.5</v>
      </c>
      <c r="AI49">
        <f t="shared" si="15"/>
        <v>1</v>
      </c>
      <c r="AJ49" t="str">
        <f t="shared" si="16"/>
        <v/>
      </c>
      <c r="AK49" t="str">
        <f t="shared" si="17"/>
        <v/>
      </c>
      <c r="AL49" t="str">
        <f t="shared" si="18"/>
        <v/>
      </c>
      <c r="AM49">
        <f t="shared" si="19"/>
        <v>0.16666666666666666</v>
      </c>
      <c r="AN49" t="str">
        <f t="shared" si="20"/>
        <v/>
      </c>
      <c r="AO49" t="str">
        <f t="shared" si="21"/>
        <v/>
      </c>
      <c r="AP49">
        <f t="shared" si="22"/>
        <v>0.25</v>
      </c>
      <c r="AQ49">
        <f t="shared" si="23"/>
        <v>0</v>
      </c>
      <c r="AR49">
        <f t="shared" si="4"/>
        <v>0.5</v>
      </c>
      <c r="AS49" t="str">
        <f t="shared" si="5"/>
        <v/>
      </c>
      <c r="AT49">
        <f t="shared" si="6"/>
        <v>0.75</v>
      </c>
      <c r="AU49">
        <f t="shared" si="7"/>
        <v>0</v>
      </c>
      <c r="AV49" t="str">
        <f t="shared" si="8"/>
        <v/>
      </c>
    </row>
    <row r="50" spans="1:48" x14ac:dyDescent="0.25">
      <c r="A50" s="90" t="s">
        <v>88</v>
      </c>
      <c r="B50" s="116" t="s">
        <v>479</v>
      </c>
      <c r="C50" s="117" t="s">
        <v>812</v>
      </c>
      <c r="D50" s="149">
        <v>0.54761904761904767</v>
      </c>
      <c r="E50" s="141">
        <v>31</v>
      </c>
      <c r="F50" s="141">
        <v>26.333333333333332</v>
      </c>
      <c r="G50" s="141">
        <v>0.64166666666666672</v>
      </c>
      <c r="H50" s="141">
        <v>2.375</v>
      </c>
      <c r="I50" s="141">
        <v>1</v>
      </c>
      <c r="J50" s="141">
        <v>1</v>
      </c>
      <c r="K50" s="141">
        <v>2</v>
      </c>
      <c r="L50" s="141"/>
      <c r="M50" s="141"/>
      <c r="N50" s="141"/>
      <c r="O50" s="141">
        <v>0.375</v>
      </c>
      <c r="P50" s="141"/>
      <c r="Q50" s="141"/>
      <c r="R50" s="141">
        <v>0</v>
      </c>
      <c r="S50" s="141">
        <v>0</v>
      </c>
      <c r="T50" s="141">
        <v>0</v>
      </c>
      <c r="U50" s="141"/>
      <c r="V50" s="141">
        <v>0</v>
      </c>
      <c r="W50" s="142">
        <v>0</v>
      </c>
      <c r="AA50" t="str">
        <f t="shared" si="2"/>
        <v>Conventional</v>
      </c>
      <c r="AB50">
        <f t="shared" si="3"/>
        <v>0.54761904761904767</v>
      </c>
      <c r="AC50">
        <f t="shared" si="9"/>
        <v>31</v>
      </c>
      <c r="AD50">
        <f t="shared" si="10"/>
        <v>26.333333333333332</v>
      </c>
      <c r="AE50">
        <f t="shared" si="11"/>
        <v>0.64166666666666672</v>
      </c>
      <c r="AF50">
        <f t="shared" si="12"/>
        <v>2.375</v>
      </c>
      <c r="AG50">
        <f t="shared" si="13"/>
        <v>1</v>
      </c>
      <c r="AH50">
        <f t="shared" si="14"/>
        <v>1</v>
      </c>
      <c r="AI50">
        <f t="shared" si="15"/>
        <v>2</v>
      </c>
      <c r="AJ50" t="str">
        <f t="shared" si="16"/>
        <v/>
      </c>
      <c r="AK50" t="str">
        <f t="shared" si="17"/>
        <v/>
      </c>
      <c r="AL50" t="str">
        <f t="shared" si="18"/>
        <v/>
      </c>
      <c r="AM50">
        <f t="shared" si="19"/>
        <v>0.375</v>
      </c>
      <c r="AN50" t="str">
        <f t="shared" si="20"/>
        <v/>
      </c>
      <c r="AO50" t="str">
        <f t="shared" si="21"/>
        <v/>
      </c>
      <c r="AP50">
        <f t="shared" si="22"/>
        <v>0</v>
      </c>
      <c r="AQ50">
        <f t="shared" si="23"/>
        <v>0</v>
      </c>
      <c r="AR50">
        <f t="shared" si="4"/>
        <v>0</v>
      </c>
      <c r="AS50" t="str">
        <f t="shared" si="5"/>
        <v/>
      </c>
      <c r="AT50">
        <f t="shared" si="6"/>
        <v>0</v>
      </c>
      <c r="AU50">
        <f t="shared" si="7"/>
        <v>0</v>
      </c>
      <c r="AV50" t="str">
        <f t="shared" si="8"/>
        <v/>
      </c>
    </row>
    <row r="51" spans="1:48" x14ac:dyDescent="0.25">
      <c r="A51" s="90" t="s">
        <v>88</v>
      </c>
      <c r="B51" s="116" t="s">
        <v>479</v>
      </c>
      <c r="C51" s="117" t="s">
        <v>220</v>
      </c>
      <c r="D51" s="149">
        <v>0.51587301587301582</v>
      </c>
      <c r="E51" s="141">
        <v>26.333333333333332</v>
      </c>
      <c r="F51" s="141">
        <v>23.666666666666668</v>
      </c>
      <c r="G51" s="141">
        <v>0.55833333333333335</v>
      </c>
      <c r="H51" s="141">
        <v>2.3703703703703702</v>
      </c>
      <c r="I51" s="141">
        <v>0.61111111111111116</v>
      </c>
      <c r="J51" s="141">
        <v>1.2777777777777777</v>
      </c>
      <c r="K51" s="141">
        <v>1.8888888888888888</v>
      </c>
      <c r="L51" s="141"/>
      <c r="M51" s="141"/>
      <c r="N51" s="141"/>
      <c r="O51" s="141">
        <v>0.20370370370370369</v>
      </c>
      <c r="P51" s="141"/>
      <c r="Q51" s="141"/>
      <c r="R51" s="141">
        <v>0.27777777777777779</v>
      </c>
      <c r="S51" s="141">
        <v>0</v>
      </c>
      <c r="T51" s="141">
        <v>0</v>
      </c>
      <c r="U51" s="141"/>
      <c r="V51" s="141">
        <v>0.27777777777777779</v>
      </c>
      <c r="W51" s="142">
        <v>0</v>
      </c>
      <c r="AA51" t="str">
        <f t="shared" si="2"/>
        <v>Conventional</v>
      </c>
      <c r="AB51">
        <f t="shared" si="3"/>
        <v>0.51587301587301582</v>
      </c>
      <c r="AC51">
        <f t="shared" si="9"/>
        <v>26.333333333333332</v>
      </c>
      <c r="AD51">
        <f t="shared" si="10"/>
        <v>23.666666666666668</v>
      </c>
      <c r="AE51">
        <f t="shared" si="11"/>
        <v>0.55833333333333335</v>
      </c>
      <c r="AF51">
        <f t="shared" si="12"/>
        <v>2.3703703703703702</v>
      </c>
      <c r="AG51">
        <f t="shared" si="13"/>
        <v>0.61111111111111116</v>
      </c>
      <c r="AH51">
        <f t="shared" si="14"/>
        <v>1.2777777777777777</v>
      </c>
      <c r="AI51">
        <f t="shared" si="15"/>
        <v>1.8888888888888888</v>
      </c>
      <c r="AJ51" t="str">
        <f t="shared" si="16"/>
        <v/>
      </c>
      <c r="AK51" t="str">
        <f t="shared" si="17"/>
        <v/>
      </c>
      <c r="AL51" t="str">
        <f t="shared" si="18"/>
        <v/>
      </c>
      <c r="AM51">
        <f t="shared" si="19"/>
        <v>0.20370370370370369</v>
      </c>
      <c r="AN51" t="str">
        <f t="shared" si="20"/>
        <v/>
      </c>
      <c r="AO51" t="str">
        <f t="shared" si="21"/>
        <v/>
      </c>
      <c r="AP51">
        <f t="shared" si="22"/>
        <v>0.27777777777777779</v>
      </c>
      <c r="AQ51">
        <f t="shared" si="23"/>
        <v>0</v>
      </c>
      <c r="AR51">
        <f t="shared" si="4"/>
        <v>0</v>
      </c>
      <c r="AS51" t="str">
        <f t="shared" si="5"/>
        <v/>
      </c>
      <c r="AT51">
        <f t="shared" si="6"/>
        <v>0.27777777777777779</v>
      </c>
      <c r="AU51">
        <f t="shared" si="7"/>
        <v>0</v>
      </c>
      <c r="AV51" t="str">
        <f t="shared" si="8"/>
        <v/>
      </c>
    </row>
    <row r="52" spans="1:48" x14ac:dyDescent="0.25">
      <c r="A52" s="90" t="s">
        <v>88</v>
      </c>
      <c r="B52" s="116" t="s">
        <v>479</v>
      </c>
      <c r="C52" s="117" t="s">
        <v>233</v>
      </c>
      <c r="D52" s="149">
        <v>0.73809523809523814</v>
      </c>
      <c r="E52" s="141">
        <v>34</v>
      </c>
      <c r="F52" s="141">
        <v>38.666666666666664</v>
      </c>
      <c r="G52" s="141">
        <v>0.67500000000000004</v>
      </c>
      <c r="H52" s="141">
        <v>1.6476190476190475</v>
      </c>
      <c r="I52" s="141">
        <v>0.62857142857142856</v>
      </c>
      <c r="J52" s="141">
        <v>0.61428571428571432</v>
      </c>
      <c r="K52" s="141">
        <v>1.2428571428571429</v>
      </c>
      <c r="L52" s="141"/>
      <c r="M52" s="141"/>
      <c r="N52" s="141"/>
      <c r="O52" s="141">
        <v>0.19047619047619047</v>
      </c>
      <c r="P52" s="141"/>
      <c r="Q52" s="141"/>
      <c r="R52" s="141">
        <v>0.21428571428571427</v>
      </c>
      <c r="S52" s="141">
        <v>0</v>
      </c>
      <c r="T52" s="141">
        <v>0</v>
      </c>
      <c r="U52" s="141"/>
      <c r="V52" s="141">
        <v>0.21428571428571427</v>
      </c>
      <c r="W52" s="142">
        <v>0</v>
      </c>
      <c r="AA52" t="str">
        <f t="shared" si="2"/>
        <v>Conventional</v>
      </c>
      <c r="AB52">
        <f t="shared" si="3"/>
        <v>0.73809523809523814</v>
      </c>
      <c r="AC52">
        <f t="shared" si="9"/>
        <v>34</v>
      </c>
      <c r="AD52">
        <f t="shared" si="10"/>
        <v>38.666666666666664</v>
      </c>
      <c r="AE52">
        <f t="shared" si="11"/>
        <v>0.67500000000000004</v>
      </c>
      <c r="AF52">
        <f t="shared" si="12"/>
        <v>1.6476190476190475</v>
      </c>
      <c r="AG52">
        <f t="shared" si="13"/>
        <v>0.62857142857142856</v>
      </c>
      <c r="AH52">
        <f t="shared" si="14"/>
        <v>0.61428571428571432</v>
      </c>
      <c r="AI52">
        <f t="shared" si="15"/>
        <v>1.2428571428571429</v>
      </c>
      <c r="AJ52" t="str">
        <f t="shared" si="16"/>
        <v/>
      </c>
      <c r="AK52" t="str">
        <f t="shared" si="17"/>
        <v/>
      </c>
      <c r="AL52" t="str">
        <f t="shared" si="18"/>
        <v/>
      </c>
      <c r="AM52">
        <f t="shared" si="19"/>
        <v>0.19047619047619047</v>
      </c>
      <c r="AN52" t="str">
        <f t="shared" si="20"/>
        <v/>
      </c>
      <c r="AO52" t="str">
        <f t="shared" si="21"/>
        <v/>
      </c>
      <c r="AP52">
        <f t="shared" si="22"/>
        <v>0.21428571428571427</v>
      </c>
      <c r="AQ52">
        <f t="shared" si="23"/>
        <v>0</v>
      </c>
      <c r="AR52">
        <f t="shared" si="4"/>
        <v>0</v>
      </c>
      <c r="AS52" t="str">
        <f t="shared" si="5"/>
        <v/>
      </c>
      <c r="AT52">
        <f t="shared" si="6"/>
        <v>0.21428571428571427</v>
      </c>
      <c r="AU52">
        <f t="shared" si="7"/>
        <v>0</v>
      </c>
      <c r="AV52" t="str">
        <f t="shared" si="8"/>
        <v/>
      </c>
    </row>
    <row r="53" spans="1:48" x14ac:dyDescent="0.25">
      <c r="A53" s="90" t="s">
        <v>88</v>
      </c>
      <c r="B53" s="116" t="s">
        <v>479</v>
      </c>
      <c r="C53" s="117" t="s">
        <v>235</v>
      </c>
      <c r="D53" s="149">
        <v>0.48809523809523808</v>
      </c>
      <c r="E53" s="141">
        <v>19</v>
      </c>
      <c r="F53" s="141">
        <v>25</v>
      </c>
      <c r="G53" s="141">
        <v>0.4</v>
      </c>
      <c r="H53" s="141">
        <v>1.43</v>
      </c>
      <c r="I53" s="141">
        <v>0</v>
      </c>
      <c r="J53" s="141">
        <v>0.85499999999999998</v>
      </c>
      <c r="K53" s="141">
        <v>0.85499999999999998</v>
      </c>
      <c r="L53" s="141"/>
      <c r="M53" s="141"/>
      <c r="N53" s="141"/>
      <c r="O53" s="141">
        <v>0.125</v>
      </c>
      <c r="P53" s="141"/>
      <c r="Q53" s="141"/>
      <c r="R53" s="141">
        <v>0.45</v>
      </c>
      <c r="S53" s="141">
        <v>0</v>
      </c>
      <c r="T53" s="141">
        <v>0</v>
      </c>
      <c r="U53" s="141"/>
      <c r="V53" s="141">
        <v>0.45</v>
      </c>
      <c r="W53" s="142">
        <v>0</v>
      </c>
      <c r="AA53" t="str">
        <f t="shared" si="2"/>
        <v>Conventional</v>
      </c>
      <c r="AB53">
        <f t="shared" si="3"/>
        <v>0.48809523809523808</v>
      </c>
      <c r="AC53">
        <f t="shared" si="9"/>
        <v>19</v>
      </c>
      <c r="AD53">
        <f t="shared" si="10"/>
        <v>25</v>
      </c>
      <c r="AE53">
        <f t="shared" si="11"/>
        <v>0.4</v>
      </c>
      <c r="AF53">
        <f t="shared" si="12"/>
        <v>1.43</v>
      </c>
      <c r="AG53">
        <f t="shared" si="13"/>
        <v>0</v>
      </c>
      <c r="AH53">
        <f t="shared" si="14"/>
        <v>0.85499999999999998</v>
      </c>
      <c r="AI53">
        <f t="shared" si="15"/>
        <v>0.85499999999999998</v>
      </c>
      <c r="AJ53" t="str">
        <f t="shared" si="16"/>
        <v/>
      </c>
      <c r="AK53" t="str">
        <f t="shared" si="17"/>
        <v/>
      </c>
      <c r="AL53" t="str">
        <f t="shared" si="18"/>
        <v/>
      </c>
      <c r="AM53">
        <f t="shared" si="19"/>
        <v>0.125</v>
      </c>
      <c r="AN53" t="str">
        <f t="shared" si="20"/>
        <v/>
      </c>
      <c r="AO53" t="str">
        <f t="shared" si="21"/>
        <v/>
      </c>
      <c r="AP53">
        <f t="shared" si="22"/>
        <v>0.45</v>
      </c>
      <c r="AQ53">
        <f t="shared" si="23"/>
        <v>0</v>
      </c>
      <c r="AR53">
        <f t="shared" si="4"/>
        <v>0</v>
      </c>
      <c r="AS53" t="str">
        <f t="shared" si="5"/>
        <v/>
      </c>
      <c r="AT53">
        <f t="shared" si="6"/>
        <v>0.45</v>
      </c>
      <c r="AU53">
        <f t="shared" si="7"/>
        <v>0</v>
      </c>
      <c r="AV53" t="str">
        <f t="shared" si="8"/>
        <v/>
      </c>
    </row>
    <row r="54" spans="1:48" x14ac:dyDescent="0.25">
      <c r="A54" s="90" t="s">
        <v>88</v>
      </c>
      <c r="B54" s="116" t="s">
        <v>479</v>
      </c>
      <c r="C54" s="117" t="s">
        <v>237</v>
      </c>
      <c r="D54" s="149">
        <v>0.63888888888888884</v>
      </c>
      <c r="E54" s="141">
        <v>25.666666666666664</v>
      </c>
      <c r="F54" s="141">
        <v>28.666666666666668</v>
      </c>
      <c r="G54" s="141">
        <v>0.56666666666666665</v>
      </c>
      <c r="H54" s="141">
        <v>1.5</v>
      </c>
      <c r="I54" s="141">
        <v>0.5</v>
      </c>
      <c r="J54" s="141">
        <v>1</v>
      </c>
      <c r="K54" s="141">
        <v>1.5</v>
      </c>
      <c r="L54" s="141"/>
      <c r="M54" s="141"/>
      <c r="N54" s="141"/>
      <c r="O54" s="141">
        <v>0</v>
      </c>
      <c r="P54" s="141"/>
      <c r="Q54" s="141"/>
      <c r="R54" s="141">
        <v>0</v>
      </c>
      <c r="S54" s="141">
        <v>0</v>
      </c>
      <c r="T54" s="141">
        <v>0</v>
      </c>
      <c r="U54" s="141"/>
      <c r="V54" s="141">
        <v>0</v>
      </c>
      <c r="W54" s="142">
        <v>0</v>
      </c>
      <c r="AA54" t="str">
        <f t="shared" si="2"/>
        <v>Conventional</v>
      </c>
      <c r="AB54">
        <f t="shared" si="3"/>
        <v>0.63888888888888884</v>
      </c>
      <c r="AC54">
        <f t="shared" si="9"/>
        <v>25.666666666666664</v>
      </c>
      <c r="AD54">
        <f t="shared" si="10"/>
        <v>28.666666666666668</v>
      </c>
      <c r="AE54">
        <f t="shared" si="11"/>
        <v>0.56666666666666665</v>
      </c>
      <c r="AF54">
        <f t="shared" si="12"/>
        <v>1.5</v>
      </c>
      <c r="AG54">
        <f t="shared" si="13"/>
        <v>0.5</v>
      </c>
      <c r="AH54">
        <f t="shared" si="14"/>
        <v>1</v>
      </c>
      <c r="AI54">
        <f t="shared" si="15"/>
        <v>1.5</v>
      </c>
      <c r="AJ54" t="str">
        <f t="shared" si="16"/>
        <v/>
      </c>
      <c r="AK54" t="str">
        <f t="shared" si="17"/>
        <v/>
      </c>
      <c r="AL54" t="str">
        <f t="shared" si="18"/>
        <v/>
      </c>
      <c r="AM54">
        <f t="shared" si="19"/>
        <v>0</v>
      </c>
      <c r="AN54" t="str">
        <f t="shared" si="20"/>
        <v/>
      </c>
      <c r="AO54" t="str">
        <f t="shared" si="21"/>
        <v/>
      </c>
      <c r="AP54">
        <f t="shared" si="22"/>
        <v>0</v>
      </c>
      <c r="AQ54">
        <f t="shared" si="23"/>
        <v>0</v>
      </c>
      <c r="AR54">
        <f t="shared" si="4"/>
        <v>0</v>
      </c>
      <c r="AS54" t="str">
        <f t="shared" si="5"/>
        <v/>
      </c>
      <c r="AT54">
        <f t="shared" si="6"/>
        <v>0</v>
      </c>
      <c r="AU54">
        <f t="shared" si="7"/>
        <v>0</v>
      </c>
      <c r="AV54" t="str">
        <f t="shared" si="8"/>
        <v/>
      </c>
    </row>
    <row r="55" spans="1:48" x14ac:dyDescent="0.25">
      <c r="A55" s="90" t="s">
        <v>88</v>
      </c>
      <c r="B55" s="116" t="s">
        <v>479</v>
      </c>
      <c r="C55" s="117" t="s">
        <v>705</v>
      </c>
      <c r="D55" s="149">
        <v>0.35119047619047616</v>
      </c>
      <c r="E55" s="141">
        <v>7.5</v>
      </c>
      <c r="F55" s="141">
        <v>16.5</v>
      </c>
      <c r="G55" s="141">
        <v>0.125</v>
      </c>
      <c r="H55" s="141">
        <v>1.583333333333333</v>
      </c>
      <c r="I55" s="141">
        <v>0</v>
      </c>
      <c r="J55" s="141">
        <v>0.66666666666666663</v>
      </c>
      <c r="K55" s="141">
        <v>0.66666666666666663</v>
      </c>
      <c r="L55" s="141"/>
      <c r="M55" s="141"/>
      <c r="N55" s="141"/>
      <c r="O55" s="141">
        <v>0.5</v>
      </c>
      <c r="P55" s="141"/>
      <c r="Q55" s="141"/>
      <c r="R55" s="141">
        <v>0.33333333333333331</v>
      </c>
      <c r="S55" s="141">
        <v>8.3333333333333329E-2</v>
      </c>
      <c r="T55" s="141"/>
      <c r="U55" s="141"/>
      <c r="V55" s="141">
        <v>0.41666666666666663</v>
      </c>
      <c r="W55" s="142"/>
      <c r="AA55" t="str">
        <f t="shared" si="2"/>
        <v>Conventional</v>
      </c>
      <c r="AB55">
        <f t="shared" si="3"/>
        <v>0.35119047619047616</v>
      </c>
      <c r="AC55">
        <f t="shared" si="9"/>
        <v>7.5</v>
      </c>
      <c r="AD55">
        <f t="shared" si="10"/>
        <v>16.5</v>
      </c>
      <c r="AE55">
        <f t="shared" si="11"/>
        <v>0.125</v>
      </c>
      <c r="AF55">
        <f t="shared" si="12"/>
        <v>1.583333333333333</v>
      </c>
      <c r="AG55">
        <f t="shared" si="13"/>
        <v>0</v>
      </c>
      <c r="AH55">
        <f t="shared" si="14"/>
        <v>0.66666666666666663</v>
      </c>
      <c r="AI55">
        <f t="shared" si="15"/>
        <v>0.66666666666666663</v>
      </c>
      <c r="AJ55" t="str">
        <f t="shared" si="16"/>
        <v/>
      </c>
      <c r="AK55" t="str">
        <f t="shared" si="17"/>
        <v/>
      </c>
      <c r="AL55" t="str">
        <f t="shared" si="18"/>
        <v/>
      </c>
      <c r="AM55">
        <f t="shared" si="19"/>
        <v>0.5</v>
      </c>
      <c r="AN55" t="str">
        <f t="shared" si="20"/>
        <v/>
      </c>
      <c r="AO55" t="str">
        <f t="shared" si="21"/>
        <v/>
      </c>
      <c r="AP55">
        <f t="shared" si="22"/>
        <v>0.33333333333333331</v>
      </c>
      <c r="AQ55">
        <f t="shared" si="23"/>
        <v>8.3333333333333329E-2</v>
      </c>
      <c r="AR55" t="str">
        <f t="shared" si="4"/>
        <v/>
      </c>
      <c r="AS55" t="str">
        <f t="shared" si="5"/>
        <v/>
      </c>
      <c r="AT55">
        <f t="shared" si="6"/>
        <v>0.41666666666666663</v>
      </c>
      <c r="AU55" t="str">
        <f t="shared" si="7"/>
        <v/>
      </c>
      <c r="AV55" t="str">
        <f t="shared" si="8"/>
        <v/>
      </c>
    </row>
    <row r="56" spans="1:48" x14ac:dyDescent="0.25">
      <c r="A56" s="90" t="s">
        <v>88</v>
      </c>
      <c r="B56" s="116" t="s">
        <v>479</v>
      </c>
      <c r="C56" s="117" t="s">
        <v>706</v>
      </c>
      <c r="D56" s="149">
        <v>0.39682539682539686</v>
      </c>
      <c r="E56" s="141">
        <v>8</v>
      </c>
      <c r="F56" s="141">
        <v>18.333333333333332</v>
      </c>
      <c r="G56" s="141">
        <v>0.15</v>
      </c>
      <c r="H56" s="141">
        <v>9.9888888888888889</v>
      </c>
      <c r="I56" s="141">
        <v>0.33333333333333331</v>
      </c>
      <c r="J56" s="141">
        <v>5</v>
      </c>
      <c r="K56" s="141">
        <v>5.333333333333333</v>
      </c>
      <c r="L56" s="141"/>
      <c r="M56" s="141"/>
      <c r="N56" s="141"/>
      <c r="O56" s="141">
        <v>2.5555555555555554</v>
      </c>
      <c r="P56" s="141"/>
      <c r="Q56" s="141"/>
      <c r="R56" s="141">
        <v>1.3333333333333333</v>
      </c>
      <c r="S56" s="141">
        <v>0.76666666666666672</v>
      </c>
      <c r="T56" s="141">
        <v>0</v>
      </c>
      <c r="U56" s="141"/>
      <c r="V56" s="141">
        <v>2.1</v>
      </c>
      <c r="W56" s="142">
        <v>0</v>
      </c>
      <c r="AA56" t="str">
        <f t="shared" si="2"/>
        <v>Conventional</v>
      </c>
      <c r="AB56">
        <f t="shared" si="3"/>
        <v>0.39682539682539686</v>
      </c>
      <c r="AC56">
        <f t="shared" si="9"/>
        <v>8</v>
      </c>
      <c r="AD56">
        <f t="shared" si="10"/>
        <v>18.333333333333332</v>
      </c>
      <c r="AE56">
        <f t="shared" si="11"/>
        <v>0.15</v>
      </c>
      <c r="AF56">
        <f t="shared" si="12"/>
        <v>9.9888888888888889</v>
      </c>
      <c r="AG56">
        <f t="shared" si="13"/>
        <v>0.33333333333333331</v>
      </c>
      <c r="AH56">
        <f t="shared" si="14"/>
        <v>5</v>
      </c>
      <c r="AI56">
        <f t="shared" si="15"/>
        <v>5.333333333333333</v>
      </c>
      <c r="AJ56" t="str">
        <f t="shared" si="16"/>
        <v/>
      </c>
      <c r="AK56" t="str">
        <f t="shared" si="17"/>
        <v/>
      </c>
      <c r="AL56" t="str">
        <f t="shared" si="18"/>
        <v/>
      </c>
      <c r="AM56">
        <f t="shared" si="19"/>
        <v>2.5555555555555554</v>
      </c>
      <c r="AN56" t="str">
        <f t="shared" si="20"/>
        <v/>
      </c>
      <c r="AO56" t="str">
        <f t="shared" si="21"/>
        <v/>
      </c>
      <c r="AP56">
        <f t="shared" si="22"/>
        <v>1.3333333333333333</v>
      </c>
      <c r="AQ56">
        <f t="shared" si="23"/>
        <v>0.76666666666666672</v>
      </c>
      <c r="AR56">
        <f t="shared" si="4"/>
        <v>0</v>
      </c>
      <c r="AS56" t="str">
        <f t="shared" si="5"/>
        <v/>
      </c>
      <c r="AT56">
        <f t="shared" si="6"/>
        <v>2.1</v>
      </c>
      <c r="AU56">
        <f t="shared" si="7"/>
        <v>0</v>
      </c>
      <c r="AV56" t="str">
        <f t="shared" si="8"/>
        <v/>
      </c>
    </row>
    <row r="57" spans="1:48" x14ac:dyDescent="0.25">
      <c r="A57" s="90" t="s">
        <v>88</v>
      </c>
      <c r="B57" s="116" t="s">
        <v>479</v>
      </c>
      <c r="C57" s="117" t="s">
        <v>707</v>
      </c>
      <c r="D57" s="149">
        <v>0.39880952380952384</v>
      </c>
      <c r="E57" s="141">
        <v>6.5</v>
      </c>
      <c r="F57" s="141">
        <v>14.5</v>
      </c>
      <c r="G57" s="141">
        <v>0.15</v>
      </c>
      <c r="H57" s="141">
        <v>8.4249999999999989</v>
      </c>
      <c r="I57" s="141">
        <v>0</v>
      </c>
      <c r="J57" s="141">
        <v>2.1999999999999997</v>
      </c>
      <c r="K57" s="141">
        <v>2.1999999999999997</v>
      </c>
      <c r="L57" s="141"/>
      <c r="M57" s="141"/>
      <c r="N57" s="141"/>
      <c r="O57" s="141">
        <v>4.75</v>
      </c>
      <c r="P57" s="141"/>
      <c r="Q57" s="141"/>
      <c r="R57" s="141">
        <v>1.4000000000000001</v>
      </c>
      <c r="S57" s="141">
        <v>7.5000000000000011E-2</v>
      </c>
      <c r="T57" s="141">
        <v>0</v>
      </c>
      <c r="U57" s="141"/>
      <c r="V57" s="141">
        <v>1.4750000000000001</v>
      </c>
      <c r="W57" s="142">
        <v>0</v>
      </c>
      <c r="AA57" t="str">
        <f t="shared" si="2"/>
        <v>Conventional</v>
      </c>
      <c r="AB57">
        <f t="shared" si="3"/>
        <v>0.39880952380952384</v>
      </c>
      <c r="AC57">
        <f t="shared" si="9"/>
        <v>6.5</v>
      </c>
      <c r="AD57">
        <f t="shared" si="10"/>
        <v>14.5</v>
      </c>
      <c r="AE57">
        <f t="shared" si="11"/>
        <v>0.15</v>
      </c>
      <c r="AF57">
        <f t="shared" si="12"/>
        <v>8.4249999999999989</v>
      </c>
      <c r="AG57">
        <f t="shared" si="13"/>
        <v>0</v>
      </c>
      <c r="AH57">
        <f t="shared" si="14"/>
        <v>2.1999999999999997</v>
      </c>
      <c r="AI57">
        <f t="shared" si="15"/>
        <v>2.1999999999999997</v>
      </c>
      <c r="AJ57" t="str">
        <f t="shared" si="16"/>
        <v/>
      </c>
      <c r="AK57" t="str">
        <f t="shared" si="17"/>
        <v/>
      </c>
      <c r="AL57" t="str">
        <f t="shared" si="18"/>
        <v/>
      </c>
      <c r="AM57">
        <f t="shared" si="19"/>
        <v>4.75</v>
      </c>
      <c r="AN57" t="str">
        <f t="shared" si="20"/>
        <v/>
      </c>
      <c r="AO57" t="str">
        <f t="shared" si="21"/>
        <v/>
      </c>
      <c r="AP57">
        <f t="shared" si="22"/>
        <v>1.4000000000000001</v>
      </c>
      <c r="AQ57">
        <f t="shared" si="23"/>
        <v>7.5000000000000011E-2</v>
      </c>
      <c r="AR57">
        <f t="shared" si="4"/>
        <v>0</v>
      </c>
      <c r="AS57" t="str">
        <f t="shared" si="5"/>
        <v/>
      </c>
      <c r="AT57">
        <f t="shared" si="6"/>
        <v>1.4750000000000001</v>
      </c>
      <c r="AU57">
        <f t="shared" si="7"/>
        <v>0</v>
      </c>
      <c r="AV57" t="str">
        <f t="shared" si="8"/>
        <v/>
      </c>
    </row>
    <row r="58" spans="1:48" x14ac:dyDescent="0.25">
      <c r="A58" s="90" t="s">
        <v>88</v>
      </c>
      <c r="B58" s="116" t="s">
        <v>479</v>
      </c>
      <c r="C58" s="117" t="s">
        <v>708</v>
      </c>
      <c r="D58" s="149">
        <v>0.4067460317460318</v>
      </c>
      <c r="E58" s="141">
        <v>7.166666666666667</v>
      </c>
      <c r="F58" s="141">
        <v>19.666666666666668</v>
      </c>
      <c r="G58" s="141">
        <v>0.16250000000000001</v>
      </c>
      <c r="H58" s="141">
        <v>7.5606060606060606</v>
      </c>
      <c r="I58" s="141">
        <v>0</v>
      </c>
      <c r="J58" s="141">
        <v>3</v>
      </c>
      <c r="K58" s="141">
        <v>3</v>
      </c>
      <c r="L58" s="141"/>
      <c r="M58" s="141"/>
      <c r="N58" s="141"/>
      <c r="O58" s="141">
        <v>2.3787878787878789</v>
      </c>
      <c r="P58" s="141"/>
      <c r="Q58" s="141"/>
      <c r="R58" s="141">
        <v>1.6212121212121211</v>
      </c>
      <c r="S58" s="141">
        <v>0.18181818181818182</v>
      </c>
      <c r="T58" s="141">
        <v>0</v>
      </c>
      <c r="U58" s="141"/>
      <c r="V58" s="141">
        <v>1.803030303030303</v>
      </c>
      <c r="W58" s="142">
        <v>0.37878787878787878</v>
      </c>
      <c r="AA58" t="str">
        <f t="shared" si="2"/>
        <v>Conventional</v>
      </c>
      <c r="AB58">
        <f t="shared" si="3"/>
        <v>0.4067460317460318</v>
      </c>
      <c r="AC58">
        <f t="shared" si="9"/>
        <v>7.166666666666667</v>
      </c>
      <c r="AD58">
        <f t="shared" si="10"/>
        <v>19.666666666666668</v>
      </c>
      <c r="AE58">
        <f t="shared" si="11"/>
        <v>0.16250000000000001</v>
      </c>
      <c r="AF58">
        <f t="shared" si="12"/>
        <v>7.5606060606060606</v>
      </c>
      <c r="AG58">
        <f t="shared" si="13"/>
        <v>0</v>
      </c>
      <c r="AH58">
        <f t="shared" si="14"/>
        <v>3</v>
      </c>
      <c r="AI58">
        <f t="shared" si="15"/>
        <v>3</v>
      </c>
      <c r="AJ58" t="str">
        <f t="shared" si="16"/>
        <v/>
      </c>
      <c r="AK58" t="str">
        <f t="shared" si="17"/>
        <v/>
      </c>
      <c r="AL58" t="str">
        <f t="shared" si="18"/>
        <v/>
      </c>
      <c r="AM58">
        <f t="shared" si="19"/>
        <v>2.3787878787878789</v>
      </c>
      <c r="AN58" t="str">
        <f t="shared" si="20"/>
        <v/>
      </c>
      <c r="AO58" t="str">
        <f t="shared" si="21"/>
        <v/>
      </c>
      <c r="AP58">
        <f t="shared" si="22"/>
        <v>1.6212121212121211</v>
      </c>
      <c r="AQ58">
        <f t="shared" si="23"/>
        <v>0.18181818181818182</v>
      </c>
      <c r="AR58">
        <f t="shared" si="4"/>
        <v>0</v>
      </c>
      <c r="AS58" t="str">
        <f t="shared" si="5"/>
        <v/>
      </c>
      <c r="AT58">
        <f t="shared" si="6"/>
        <v>1.803030303030303</v>
      </c>
      <c r="AU58">
        <f t="shared" si="7"/>
        <v>0.37878787878787878</v>
      </c>
      <c r="AV58" t="str">
        <f t="shared" si="8"/>
        <v/>
      </c>
    </row>
    <row r="59" spans="1:48" x14ac:dyDescent="0.25">
      <c r="A59" s="90" t="s">
        <v>88</v>
      </c>
      <c r="B59" s="116" t="s">
        <v>479</v>
      </c>
      <c r="C59" s="117" t="s">
        <v>709</v>
      </c>
      <c r="D59" s="149">
        <v>0.39285714285714285</v>
      </c>
      <c r="E59" s="141">
        <v>13</v>
      </c>
      <c r="F59" s="141">
        <v>13</v>
      </c>
      <c r="G59" s="141">
        <v>0.3</v>
      </c>
      <c r="H59" s="141">
        <v>11.555223880597016</v>
      </c>
      <c r="I59" s="141">
        <v>0</v>
      </c>
      <c r="J59" s="141">
        <v>4.1820895522388062</v>
      </c>
      <c r="K59" s="141">
        <v>4.1820895522388062</v>
      </c>
      <c r="L59" s="141"/>
      <c r="M59" s="141"/>
      <c r="N59" s="141"/>
      <c r="O59" s="141">
        <v>2.3731343283582089</v>
      </c>
      <c r="P59" s="141"/>
      <c r="Q59" s="141"/>
      <c r="R59" s="141">
        <v>2.6268656716417911</v>
      </c>
      <c r="S59" s="141">
        <v>0.37313432835820898</v>
      </c>
      <c r="T59" s="141">
        <v>0</v>
      </c>
      <c r="U59" s="141"/>
      <c r="V59" s="141">
        <v>3</v>
      </c>
      <c r="W59" s="142">
        <v>2</v>
      </c>
      <c r="AA59" t="str">
        <f t="shared" si="2"/>
        <v>Conventional</v>
      </c>
      <c r="AB59">
        <f t="shared" si="3"/>
        <v>0.39285714285714285</v>
      </c>
      <c r="AC59">
        <f t="shared" si="9"/>
        <v>13</v>
      </c>
      <c r="AD59">
        <f t="shared" si="10"/>
        <v>13</v>
      </c>
      <c r="AE59">
        <f t="shared" si="11"/>
        <v>0.3</v>
      </c>
      <c r="AF59">
        <f t="shared" si="12"/>
        <v>11.555223880597016</v>
      </c>
      <c r="AG59">
        <f t="shared" si="13"/>
        <v>0</v>
      </c>
      <c r="AH59">
        <f t="shared" si="14"/>
        <v>4.1820895522388062</v>
      </c>
      <c r="AI59">
        <f t="shared" si="15"/>
        <v>4.1820895522388062</v>
      </c>
      <c r="AJ59" t="str">
        <f t="shared" si="16"/>
        <v/>
      </c>
      <c r="AK59" t="str">
        <f t="shared" si="17"/>
        <v/>
      </c>
      <c r="AL59" t="str">
        <f t="shared" si="18"/>
        <v/>
      </c>
      <c r="AM59">
        <f t="shared" si="19"/>
        <v>2.3731343283582089</v>
      </c>
      <c r="AN59" t="str">
        <f t="shared" si="20"/>
        <v/>
      </c>
      <c r="AO59" t="str">
        <f t="shared" si="21"/>
        <v/>
      </c>
      <c r="AP59">
        <f t="shared" si="22"/>
        <v>2.6268656716417911</v>
      </c>
      <c r="AQ59">
        <f t="shared" si="23"/>
        <v>0.37313432835820898</v>
      </c>
      <c r="AR59">
        <f t="shared" si="4"/>
        <v>0</v>
      </c>
      <c r="AS59" t="str">
        <f t="shared" si="5"/>
        <v/>
      </c>
      <c r="AT59">
        <f t="shared" si="6"/>
        <v>3</v>
      </c>
      <c r="AU59">
        <f t="shared" si="7"/>
        <v>2</v>
      </c>
      <c r="AV59" t="str">
        <f t="shared" si="8"/>
        <v/>
      </c>
    </row>
    <row r="60" spans="1:48" x14ac:dyDescent="0.25">
      <c r="A60" s="90" t="s">
        <v>88</v>
      </c>
      <c r="B60" s="116" t="s">
        <v>479</v>
      </c>
      <c r="C60" s="117" t="s">
        <v>711</v>
      </c>
      <c r="D60" s="149">
        <v>0.38690476190476192</v>
      </c>
      <c r="E60" s="141">
        <v>7.5</v>
      </c>
      <c r="F60" s="141">
        <v>18</v>
      </c>
      <c r="G60" s="141">
        <v>0.13750000000000001</v>
      </c>
      <c r="H60" s="141">
        <v>5.3520000000000003</v>
      </c>
      <c r="I60" s="141">
        <v>0</v>
      </c>
      <c r="J60" s="141">
        <v>2.1440000000000001</v>
      </c>
      <c r="K60" s="141">
        <v>2.1440000000000001</v>
      </c>
      <c r="L60" s="141"/>
      <c r="M60" s="141"/>
      <c r="N60" s="141"/>
      <c r="O60" s="141">
        <v>1.34</v>
      </c>
      <c r="P60" s="141"/>
      <c r="Q60" s="141"/>
      <c r="R60" s="141">
        <v>1.34</v>
      </c>
      <c r="S60" s="141">
        <v>0</v>
      </c>
      <c r="T60" s="141">
        <v>0</v>
      </c>
      <c r="U60" s="141"/>
      <c r="V60" s="141">
        <v>1.34</v>
      </c>
      <c r="W60" s="142">
        <v>0.52800000000000002</v>
      </c>
      <c r="AA60" t="str">
        <f t="shared" si="2"/>
        <v>Conventional</v>
      </c>
      <c r="AB60">
        <f t="shared" si="3"/>
        <v>0.38690476190476192</v>
      </c>
      <c r="AC60">
        <f t="shared" si="9"/>
        <v>7.5</v>
      </c>
      <c r="AD60">
        <f t="shared" si="10"/>
        <v>18</v>
      </c>
      <c r="AE60">
        <f t="shared" si="11"/>
        <v>0.13750000000000001</v>
      </c>
      <c r="AF60">
        <f t="shared" si="12"/>
        <v>5.3520000000000003</v>
      </c>
      <c r="AG60">
        <f t="shared" si="13"/>
        <v>0</v>
      </c>
      <c r="AH60">
        <f t="shared" si="14"/>
        <v>2.1440000000000001</v>
      </c>
      <c r="AI60">
        <f t="shared" si="15"/>
        <v>2.1440000000000001</v>
      </c>
      <c r="AJ60" t="str">
        <f t="shared" si="16"/>
        <v/>
      </c>
      <c r="AK60" t="str">
        <f t="shared" si="17"/>
        <v/>
      </c>
      <c r="AL60" t="str">
        <f t="shared" si="18"/>
        <v/>
      </c>
      <c r="AM60">
        <f t="shared" si="19"/>
        <v>1.34</v>
      </c>
      <c r="AN60" t="str">
        <f t="shared" si="20"/>
        <v/>
      </c>
      <c r="AO60" t="str">
        <f t="shared" si="21"/>
        <v/>
      </c>
      <c r="AP60">
        <f t="shared" si="22"/>
        <v>1.34</v>
      </c>
      <c r="AQ60">
        <f t="shared" si="23"/>
        <v>0</v>
      </c>
      <c r="AR60">
        <f t="shared" si="4"/>
        <v>0</v>
      </c>
      <c r="AS60" t="str">
        <f t="shared" si="5"/>
        <v/>
      </c>
      <c r="AT60">
        <f t="shared" si="6"/>
        <v>1.34</v>
      </c>
      <c r="AU60">
        <f t="shared" si="7"/>
        <v>0.52800000000000002</v>
      </c>
      <c r="AV60" t="str">
        <f t="shared" si="8"/>
        <v/>
      </c>
    </row>
    <row r="61" spans="1:48" x14ac:dyDescent="0.25">
      <c r="A61" s="90" t="s">
        <v>88</v>
      </c>
      <c r="B61" s="116" t="s">
        <v>479</v>
      </c>
      <c r="C61" s="117" t="s">
        <v>713</v>
      </c>
      <c r="D61" s="149">
        <v>0.36904761904761907</v>
      </c>
      <c r="E61" s="141">
        <v>9</v>
      </c>
      <c r="F61" s="141">
        <v>14</v>
      </c>
      <c r="G61" s="141">
        <v>0.15</v>
      </c>
      <c r="H61" s="141">
        <v>8.2111111111111121</v>
      </c>
      <c r="I61" s="141">
        <v>0.1111111111111111</v>
      </c>
      <c r="J61" s="141">
        <v>2.3666666666666667</v>
      </c>
      <c r="K61" s="141">
        <v>2.4777777777777779</v>
      </c>
      <c r="L61" s="141"/>
      <c r="M61" s="141"/>
      <c r="N61" s="141"/>
      <c r="O61" s="141">
        <v>4.3888888888888893</v>
      </c>
      <c r="P61" s="141"/>
      <c r="Q61" s="141"/>
      <c r="R61" s="141">
        <v>0.84444444444444444</v>
      </c>
      <c r="S61" s="141">
        <v>0.5</v>
      </c>
      <c r="T61" s="141">
        <v>0</v>
      </c>
      <c r="U61" s="141"/>
      <c r="V61" s="141">
        <v>1.3444444444444446</v>
      </c>
      <c r="W61" s="142">
        <v>0</v>
      </c>
      <c r="AA61" t="str">
        <f t="shared" si="2"/>
        <v>Conventional</v>
      </c>
      <c r="AB61">
        <f t="shared" si="3"/>
        <v>0.36904761904761907</v>
      </c>
      <c r="AC61">
        <f t="shared" si="9"/>
        <v>9</v>
      </c>
      <c r="AD61">
        <f t="shared" si="10"/>
        <v>14</v>
      </c>
      <c r="AE61">
        <f t="shared" si="11"/>
        <v>0.15</v>
      </c>
      <c r="AF61">
        <f t="shared" si="12"/>
        <v>8.2111111111111121</v>
      </c>
      <c r="AG61">
        <f t="shared" si="13"/>
        <v>0.1111111111111111</v>
      </c>
      <c r="AH61">
        <f t="shared" si="14"/>
        <v>2.3666666666666667</v>
      </c>
      <c r="AI61">
        <f t="shared" si="15"/>
        <v>2.4777777777777779</v>
      </c>
      <c r="AJ61" t="str">
        <f t="shared" si="16"/>
        <v/>
      </c>
      <c r="AK61" t="str">
        <f t="shared" si="17"/>
        <v/>
      </c>
      <c r="AL61" t="str">
        <f t="shared" si="18"/>
        <v/>
      </c>
      <c r="AM61">
        <f t="shared" si="19"/>
        <v>4.3888888888888893</v>
      </c>
      <c r="AN61" t="str">
        <f t="shared" si="20"/>
        <v/>
      </c>
      <c r="AO61" t="str">
        <f t="shared" si="21"/>
        <v/>
      </c>
      <c r="AP61">
        <f t="shared" si="22"/>
        <v>0.84444444444444444</v>
      </c>
      <c r="AQ61">
        <f t="shared" si="23"/>
        <v>0.5</v>
      </c>
      <c r="AR61">
        <f t="shared" si="4"/>
        <v>0</v>
      </c>
      <c r="AS61" t="str">
        <f t="shared" si="5"/>
        <v/>
      </c>
      <c r="AT61">
        <f t="shared" si="6"/>
        <v>1.3444444444444446</v>
      </c>
      <c r="AU61">
        <f t="shared" si="7"/>
        <v>0</v>
      </c>
      <c r="AV61" t="str">
        <f t="shared" si="8"/>
        <v/>
      </c>
    </row>
    <row r="62" spans="1:48" x14ac:dyDescent="0.25">
      <c r="A62" s="90" t="s">
        <v>88</v>
      </c>
      <c r="B62" s="116" t="s">
        <v>479</v>
      </c>
      <c r="C62" s="117" t="s">
        <v>714</v>
      </c>
      <c r="D62" s="149">
        <v>0.43253968253968256</v>
      </c>
      <c r="E62" s="141">
        <v>9.3333333333333339</v>
      </c>
      <c r="F62" s="141">
        <v>17.333333333333332</v>
      </c>
      <c r="G62" s="141">
        <v>0.17499999999999999</v>
      </c>
      <c r="H62" s="141">
        <v>5.760416666666667</v>
      </c>
      <c r="I62" s="141">
        <v>0</v>
      </c>
      <c r="J62" s="141">
        <v>1.21</v>
      </c>
      <c r="K62" s="141">
        <v>1.21</v>
      </c>
      <c r="L62" s="141"/>
      <c r="M62" s="141"/>
      <c r="N62" s="141"/>
      <c r="O62" s="141">
        <v>2.4666666666666668</v>
      </c>
      <c r="P62" s="141"/>
      <c r="Q62" s="141"/>
      <c r="R62" s="141">
        <v>1.95</v>
      </c>
      <c r="S62" s="141">
        <v>3.3750000000000002E-2</v>
      </c>
      <c r="T62" s="141">
        <v>0</v>
      </c>
      <c r="U62" s="141"/>
      <c r="V62" s="141">
        <v>1.9837499999999999</v>
      </c>
      <c r="W62" s="142">
        <v>0.1</v>
      </c>
      <c r="AA62" t="str">
        <f t="shared" si="2"/>
        <v>Conventional</v>
      </c>
      <c r="AB62">
        <f t="shared" si="3"/>
        <v>0.43253968253968256</v>
      </c>
      <c r="AC62">
        <f t="shared" si="9"/>
        <v>9.3333333333333339</v>
      </c>
      <c r="AD62">
        <f t="shared" si="10"/>
        <v>17.333333333333332</v>
      </c>
      <c r="AE62">
        <f t="shared" si="11"/>
        <v>0.17499999999999999</v>
      </c>
      <c r="AF62">
        <f t="shared" si="12"/>
        <v>5.760416666666667</v>
      </c>
      <c r="AG62">
        <f t="shared" si="13"/>
        <v>0</v>
      </c>
      <c r="AH62">
        <f t="shared" si="14"/>
        <v>1.21</v>
      </c>
      <c r="AI62">
        <f t="shared" si="15"/>
        <v>1.21</v>
      </c>
      <c r="AJ62" t="str">
        <f t="shared" si="16"/>
        <v/>
      </c>
      <c r="AK62" t="str">
        <f t="shared" si="17"/>
        <v/>
      </c>
      <c r="AL62" t="str">
        <f t="shared" si="18"/>
        <v/>
      </c>
      <c r="AM62">
        <f t="shared" si="19"/>
        <v>2.4666666666666668</v>
      </c>
      <c r="AN62" t="str">
        <f t="shared" si="20"/>
        <v/>
      </c>
      <c r="AO62" t="str">
        <f t="shared" si="21"/>
        <v/>
      </c>
      <c r="AP62">
        <f t="shared" si="22"/>
        <v>1.95</v>
      </c>
      <c r="AQ62">
        <f t="shared" si="23"/>
        <v>3.3750000000000002E-2</v>
      </c>
      <c r="AR62">
        <f t="shared" si="4"/>
        <v>0</v>
      </c>
      <c r="AS62" t="str">
        <f t="shared" si="5"/>
        <v/>
      </c>
      <c r="AT62">
        <f t="shared" si="6"/>
        <v>1.9837499999999999</v>
      </c>
      <c r="AU62">
        <f t="shared" si="7"/>
        <v>0.1</v>
      </c>
      <c r="AV62" t="str">
        <f t="shared" si="8"/>
        <v/>
      </c>
    </row>
    <row r="63" spans="1:48" x14ac:dyDescent="0.25">
      <c r="A63" s="90" t="s">
        <v>88</v>
      </c>
      <c r="B63" s="116" t="s">
        <v>479</v>
      </c>
      <c r="C63" s="117" t="s">
        <v>716</v>
      </c>
      <c r="D63" s="149">
        <v>0.51190476190476186</v>
      </c>
      <c r="E63" s="141">
        <v>6</v>
      </c>
      <c r="F63" s="141">
        <v>25</v>
      </c>
      <c r="G63" s="141">
        <v>7.4999999999999997E-2</v>
      </c>
      <c r="H63" s="141">
        <v>0</v>
      </c>
      <c r="I63" s="141">
        <v>0</v>
      </c>
      <c r="J63" s="141">
        <v>0</v>
      </c>
      <c r="K63" s="141">
        <v>0</v>
      </c>
      <c r="L63" s="141"/>
      <c r="M63" s="141"/>
      <c r="N63" s="141"/>
      <c r="O63" s="141">
        <v>0</v>
      </c>
      <c r="P63" s="141"/>
      <c r="Q63" s="141"/>
      <c r="R63" s="141">
        <v>0</v>
      </c>
      <c r="S63" s="141">
        <v>0</v>
      </c>
      <c r="T63" s="141">
        <v>0</v>
      </c>
      <c r="U63" s="141"/>
      <c r="V63" s="141">
        <v>0</v>
      </c>
      <c r="W63" s="142">
        <v>0</v>
      </c>
      <c r="AA63" t="str">
        <f t="shared" si="2"/>
        <v>Conventional</v>
      </c>
      <c r="AB63">
        <f t="shared" si="3"/>
        <v>0.51190476190476186</v>
      </c>
      <c r="AC63">
        <f t="shared" si="9"/>
        <v>6</v>
      </c>
      <c r="AD63">
        <f t="shared" si="10"/>
        <v>25</v>
      </c>
      <c r="AE63">
        <f t="shared" si="11"/>
        <v>7.4999999999999997E-2</v>
      </c>
      <c r="AF63">
        <f t="shared" si="12"/>
        <v>0</v>
      </c>
      <c r="AG63">
        <f t="shared" si="13"/>
        <v>0</v>
      </c>
      <c r="AH63">
        <f t="shared" si="14"/>
        <v>0</v>
      </c>
      <c r="AI63">
        <f t="shared" si="15"/>
        <v>0</v>
      </c>
      <c r="AJ63" t="str">
        <f t="shared" si="16"/>
        <v/>
      </c>
      <c r="AK63" t="str">
        <f t="shared" si="17"/>
        <v/>
      </c>
      <c r="AL63" t="str">
        <f t="shared" si="18"/>
        <v/>
      </c>
      <c r="AM63">
        <f t="shared" si="19"/>
        <v>0</v>
      </c>
      <c r="AN63" t="str">
        <f t="shared" si="20"/>
        <v/>
      </c>
      <c r="AO63" t="str">
        <f t="shared" si="21"/>
        <v/>
      </c>
      <c r="AP63">
        <f t="shared" si="22"/>
        <v>0</v>
      </c>
      <c r="AQ63">
        <f t="shared" si="23"/>
        <v>0</v>
      </c>
      <c r="AR63">
        <f t="shared" si="4"/>
        <v>0</v>
      </c>
      <c r="AS63" t="str">
        <f t="shared" si="5"/>
        <v/>
      </c>
      <c r="AT63">
        <f t="shared" si="6"/>
        <v>0</v>
      </c>
      <c r="AU63">
        <f t="shared" si="7"/>
        <v>0</v>
      </c>
      <c r="AV63" t="str">
        <f t="shared" si="8"/>
        <v/>
      </c>
    </row>
    <row r="64" spans="1:48" x14ac:dyDescent="0.25">
      <c r="A64" s="90" t="s">
        <v>88</v>
      </c>
      <c r="B64" s="116" t="s">
        <v>479</v>
      </c>
      <c r="C64" s="117" t="s">
        <v>717</v>
      </c>
      <c r="D64" s="149">
        <v>0.42857142857142855</v>
      </c>
      <c r="E64" s="141">
        <v>8</v>
      </c>
      <c r="F64" s="141">
        <v>19</v>
      </c>
      <c r="G64" s="141">
        <v>0.125</v>
      </c>
      <c r="H64" s="141">
        <v>7.7</v>
      </c>
      <c r="I64" s="141">
        <v>0</v>
      </c>
      <c r="J64" s="141">
        <v>2.2999999999999998</v>
      </c>
      <c r="K64" s="141">
        <v>2.2999999999999998</v>
      </c>
      <c r="L64" s="141"/>
      <c r="M64" s="141"/>
      <c r="N64" s="141"/>
      <c r="O64" s="141">
        <v>4.25</v>
      </c>
      <c r="P64" s="141"/>
      <c r="Q64" s="141"/>
      <c r="R64" s="141">
        <v>1</v>
      </c>
      <c r="S64" s="141">
        <v>0.15</v>
      </c>
      <c r="T64" s="141">
        <v>0</v>
      </c>
      <c r="U64" s="141"/>
      <c r="V64" s="141">
        <v>1.1499999999999999</v>
      </c>
      <c r="W64" s="142">
        <v>0</v>
      </c>
      <c r="AA64" t="str">
        <f t="shared" si="2"/>
        <v>Conventional</v>
      </c>
      <c r="AB64">
        <f t="shared" si="3"/>
        <v>0.42857142857142855</v>
      </c>
      <c r="AC64">
        <f t="shared" si="9"/>
        <v>8</v>
      </c>
      <c r="AD64">
        <f t="shared" si="10"/>
        <v>19</v>
      </c>
      <c r="AE64">
        <f t="shared" si="11"/>
        <v>0.125</v>
      </c>
      <c r="AF64">
        <f t="shared" si="12"/>
        <v>7.7</v>
      </c>
      <c r="AG64">
        <f t="shared" si="13"/>
        <v>0</v>
      </c>
      <c r="AH64">
        <f t="shared" si="14"/>
        <v>2.2999999999999998</v>
      </c>
      <c r="AI64">
        <f t="shared" si="15"/>
        <v>2.2999999999999998</v>
      </c>
      <c r="AJ64" t="str">
        <f t="shared" si="16"/>
        <v/>
      </c>
      <c r="AK64" t="str">
        <f t="shared" si="17"/>
        <v/>
      </c>
      <c r="AL64" t="str">
        <f t="shared" si="18"/>
        <v/>
      </c>
      <c r="AM64">
        <f t="shared" si="19"/>
        <v>4.25</v>
      </c>
      <c r="AN64" t="str">
        <f t="shared" si="20"/>
        <v/>
      </c>
      <c r="AO64" t="str">
        <f t="shared" si="21"/>
        <v/>
      </c>
      <c r="AP64">
        <f t="shared" si="22"/>
        <v>1</v>
      </c>
      <c r="AQ64">
        <f t="shared" si="23"/>
        <v>0.15</v>
      </c>
      <c r="AR64">
        <f t="shared" si="4"/>
        <v>0</v>
      </c>
      <c r="AS64" t="str">
        <f t="shared" si="5"/>
        <v/>
      </c>
      <c r="AT64">
        <f t="shared" si="6"/>
        <v>1.1499999999999999</v>
      </c>
      <c r="AU64">
        <f t="shared" si="7"/>
        <v>0</v>
      </c>
      <c r="AV64" t="str">
        <f t="shared" si="8"/>
        <v/>
      </c>
    </row>
    <row r="65" spans="1:48" x14ac:dyDescent="0.25">
      <c r="A65" s="90" t="s">
        <v>88</v>
      </c>
      <c r="B65" s="116" t="s">
        <v>479</v>
      </c>
      <c r="C65" s="117" t="s">
        <v>630</v>
      </c>
      <c r="D65" s="149">
        <v>0.49206349206349198</v>
      </c>
      <c r="E65" s="141">
        <v>19.333333333333336</v>
      </c>
      <c r="F65" s="141">
        <v>26</v>
      </c>
      <c r="G65" s="141">
        <v>0.375</v>
      </c>
      <c r="H65" s="141">
        <v>2.0666666666666664</v>
      </c>
      <c r="I65" s="141">
        <v>0</v>
      </c>
      <c r="J65" s="141">
        <v>0.9</v>
      </c>
      <c r="K65" s="141">
        <v>0.9</v>
      </c>
      <c r="L65" s="141"/>
      <c r="M65" s="141"/>
      <c r="N65" s="141"/>
      <c r="O65" s="141">
        <v>0.16666666666666666</v>
      </c>
      <c r="P65" s="141"/>
      <c r="Q65" s="141"/>
      <c r="R65" s="141">
        <v>0.5</v>
      </c>
      <c r="S65" s="141">
        <v>0</v>
      </c>
      <c r="T65" s="141">
        <v>0</v>
      </c>
      <c r="U65" s="141"/>
      <c r="V65" s="141">
        <v>0.5</v>
      </c>
      <c r="W65" s="142">
        <v>0.5</v>
      </c>
      <c r="AA65" t="str">
        <f t="shared" si="2"/>
        <v>Conventional</v>
      </c>
      <c r="AB65">
        <f t="shared" si="3"/>
        <v>0.49206349206349198</v>
      </c>
      <c r="AC65">
        <f t="shared" si="9"/>
        <v>19.333333333333336</v>
      </c>
      <c r="AD65">
        <f t="shared" si="10"/>
        <v>26</v>
      </c>
      <c r="AE65">
        <f t="shared" si="11"/>
        <v>0.375</v>
      </c>
      <c r="AF65">
        <f t="shared" si="12"/>
        <v>2.0666666666666664</v>
      </c>
      <c r="AG65">
        <f t="shared" si="13"/>
        <v>0</v>
      </c>
      <c r="AH65">
        <f t="shared" si="14"/>
        <v>0.9</v>
      </c>
      <c r="AI65">
        <f t="shared" si="15"/>
        <v>0.9</v>
      </c>
      <c r="AJ65" t="str">
        <f t="shared" si="16"/>
        <v/>
      </c>
      <c r="AK65" t="str">
        <f t="shared" si="17"/>
        <v/>
      </c>
      <c r="AL65" t="str">
        <f t="shared" si="18"/>
        <v/>
      </c>
      <c r="AM65">
        <f t="shared" si="19"/>
        <v>0.16666666666666666</v>
      </c>
      <c r="AN65" t="str">
        <f t="shared" si="20"/>
        <v/>
      </c>
      <c r="AO65" t="str">
        <f t="shared" si="21"/>
        <v/>
      </c>
      <c r="AP65">
        <f t="shared" si="22"/>
        <v>0.5</v>
      </c>
      <c r="AQ65">
        <f t="shared" si="23"/>
        <v>0</v>
      </c>
      <c r="AR65">
        <f t="shared" si="4"/>
        <v>0</v>
      </c>
      <c r="AS65" t="str">
        <f t="shared" si="5"/>
        <v/>
      </c>
      <c r="AT65">
        <f t="shared" si="6"/>
        <v>0.5</v>
      </c>
      <c r="AU65">
        <f t="shared" si="7"/>
        <v>0.5</v>
      </c>
      <c r="AV65" t="str">
        <f t="shared" si="8"/>
        <v/>
      </c>
    </row>
    <row r="66" spans="1:48" x14ac:dyDescent="0.25">
      <c r="A66" s="90" t="s">
        <v>88</v>
      </c>
      <c r="B66" s="116" t="s">
        <v>479</v>
      </c>
      <c r="C66" s="117" t="s">
        <v>628</v>
      </c>
      <c r="D66" s="149">
        <v>0.61111111111111116</v>
      </c>
      <c r="E66" s="141">
        <v>22.333333333333336</v>
      </c>
      <c r="F66" s="141">
        <v>31.333333333333332</v>
      </c>
      <c r="G66" s="141">
        <v>0.47499999999999998</v>
      </c>
      <c r="H66" s="141">
        <v>2.04</v>
      </c>
      <c r="I66" s="141">
        <v>0.94</v>
      </c>
      <c r="J66" s="141">
        <v>0</v>
      </c>
      <c r="K66" s="141">
        <v>0.94</v>
      </c>
      <c r="L66" s="141"/>
      <c r="M66" s="141"/>
      <c r="N66" s="141"/>
      <c r="O66" s="141">
        <v>0.4</v>
      </c>
      <c r="P66" s="141"/>
      <c r="Q66" s="141"/>
      <c r="R66" s="141">
        <v>0.7</v>
      </c>
      <c r="S66" s="141">
        <v>0</v>
      </c>
      <c r="T66" s="141">
        <v>0</v>
      </c>
      <c r="U66" s="141"/>
      <c r="V66" s="141">
        <v>0.7</v>
      </c>
      <c r="W66" s="142">
        <v>0</v>
      </c>
      <c r="AA66" t="str">
        <f t="shared" si="2"/>
        <v>Conventional</v>
      </c>
      <c r="AB66">
        <f t="shared" si="3"/>
        <v>0.61111111111111116</v>
      </c>
      <c r="AC66">
        <f t="shared" si="9"/>
        <v>22.333333333333336</v>
      </c>
      <c r="AD66">
        <f t="shared" si="10"/>
        <v>31.333333333333332</v>
      </c>
      <c r="AE66">
        <f t="shared" si="11"/>
        <v>0.47499999999999998</v>
      </c>
      <c r="AF66">
        <f t="shared" si="12"/>
        <v>2.04</v>
      </c>
      <c r="AG66">
        <f t="shared" si="13"/>
        <v>0.94</v>
      </c>
      <c r="AH66">
        <f t="shared" si="14"/>
        <v>0</v>
      </c>
      <c r="AI66">
        <f t="shared" si="15"/>
        <v>0.94</v>
      </c>
      <c r="AJ66" t="str">
        <f t="shared" si="16"/>
        <v/>
      </c>
      <c r="AK66" t="str">
        <f t="shared" si="17"/>
        <v/>
      </c>
      <c r="AL66" t="str">
        <f t="shared" si="18"/>
        <v/>
      </c>
      <c r="AM66">
        <f t="shared" si="19"/>
        <v>0.4</v>
      </c>
      <c r="AN66" t="str">
        <f t="shared" si="20"/>
        <v/>
      </c>
      <c r="AO66" t="str">
        <f t="shared" si="21"/>
        <v/>
      </c>
      <c r="AP66">
        <f t="shared" si="22"/>
        <v>0.7</v>
      </c>
      <c r="AQ66">
        <f t="shared" si="23"/>
        <v>0</v>
      </c>
      <c r="AR66">
        <f t="shared" si="4"/>
        <v>0</v>
      </c>
      <c r="AS66" t="str">
        <f t="shared" si="5"/>
        <v/>
      </c>
      <c r="AT66">
        <f t="shared" si="6"/>
        <v>0.7</v>
      </c>
      <c r="AU66">
        <f t="shared" si="7"/>
        <v>0</v>
      </c>
      <c r="AV66" t="str">
        <f t="shared" si="8"/>
        <v/>
      </c>
    </row>
    <row r="67" spans="1:48" x14ac:dyDescent="0.25">
      <c r="A67" s="90" t="s">
        <v>88</v>
      </c>
      <c r="B67" s="116" t="s">
        <v>479</v>
      </c>
      <c r="C67" s="117" t="s">
        <v>632</v>
      </c>
      <c r="D67" s="149">
        <v>0.71031746031746024</v>
      </c>
      <c r="E67" s="141">
        <v>24.666666666666668</v>
      </c>
      <c r="F67" s="141">
        <v>33.333333333333336</v>
      </c>
      <c r="G67" s="141">
        <v>0.44166666666666671</v>
      </c>
      <c r="H67" s="141">
        <v>2.6166666666666671</v>
      </c>
      <c r="I67" s="141">
        <v>0.66</v>
      </c>
      <c r="J67" s="141">
        <v>0.17</v>
      </c>
      <c r="K67" s="141">
        <v>0.83000000000000007</v>
      </c>
      <c r="L67" s="141"/>
      <c r="M67" s="141"/>
      <c r="N67" s="141"/>
      <c r="O67" s="141">
        <v>0.44666666666666666</v>
      </c>
      <c r="P67" s="141"/>
      <c r="Q67" s="141"/>
      <c r="R67" s="141">
        <v>1.34</v>
      </c>
      <c r="S67" s="141">
        <v>0</v>
      </c>
      <c r="T67" s="141">
        <v>0</v>
      </c>
      <c r="U67" s="141"/>
      <c r="V67" s="141">
        <v>1.34</v>
      </c>
      <c r="W67" s="142">
        <v>0</v>
      </c>
      <c r="AA67" t="str">
        <f t="shared" si="2"/>
        <v>Conventional</v>
      </c>
      <c r="AB67">
        <f t="shared" si="3"/>
        <v>0.71031746031746024</v>
      </c>
      <c r="AC67">
        <f t="shared" si="9"/>
        <v>24.666666666666668</v>
      </c>
      <c r="AD67">
        <f t="shared" si="10"/>
        <v>33.333333333333336</v>
      </c>
      <c r="AE67">
        <f t="shared" si="11"/>
        <v>0.44166666666666671</v>
      </c>
      <c r="AF67">
        <f t="shared" si="12"/>
        <v>2.6166666666666671</v>
      </c>
      <c r="AG67">
        <f t="shared" si="13"/>
        <v>0.66</v>
      </c>
      <c r="AH67">
        <f t="shared" si="14"/>
        <v>0.17</v>
      </c>
      <c r="AI67">
        <f t="shared" si="15"/>
        <v>0.83000000000000007</v>
      </c>
      <c r="AJ67" t="str">
        <f t="shared" si="16"/>
        <v/>
      </c>
      <c r="AK67" t="str">
        <f t="shared" si="17"/>
        <v/>
      </c>
      <c r="AL67" t="str">
        <f t="shared" si="18"/>
        <v/>
      </c>
      <c r="AM67">
        <f t="shared" si="19"/>
        <v>0.44666666666666666</v>
      </c>
      <c r="AN67" t="str">
        <f t="shared" si="20"/>
        <v/>
      </c>
      <c r="AO67" t="str">
        <f t="shared" si="21"/>
        <v/>
      </c>
      <c r="AP67">
        <f t="shared" si="22"/>
        <v>1.34</v>
      </c>
      <c r="AQ67">
        <f t="shared" si="23"/>
        <v>0</v>
      </c>
      <c r="AR67">
        <f t="shared" si="4"/>
        <v>0</v>
      </c>
      <c r="AS67" t="str">
        <f t="shared" si="5"/>
        <v/>
      </c>
      <c r="AT67">
        <f t="shared" si="6"/>
        <v>1.34</v>
      </c>
      <c r="AU67">
        <f t="shared" si="7"/>
        <v>0</v>
      </c>
      <c r="AV67" t="str">
        <f t="shared" si="8"/>
        <v/>
      </c>
    </row>
    <row r="68" spans="1:48" x14ac:dyDescent="0.25">
      <c r="A68" s="90" t="s">
        <v>88</v>
      </c>
      <c r="B68" s="116" t="s">
        <v>479</v>
      </c>
      <c r="C68" s="117" t="s">
        <v>635</v>
      </c>
      <c r="D68" s="149">
        <v>0.45634920634920639</v>
      </c>
      <c r="E68" s="141">
        <v>14</v>
      </c>
      <c r="F68" s="141">
        <v>23.333333333333332</v>
      </c>
      <c r="G68" s="141">
        <v>0.27500000000000002</v>
      </c>
      <c r="H68" s="141">
        <v>2.2666666666666666</v>
      </c>
      <c r="I68" s="141">
        <v>0</v>
      </c>
      <c r="J68" s="141">
        <v>1</v>
      </c>
      <c r="K68" s="141">
        <v>1</v>
      </c>
      <c r="L68" s="141"/>
      <c r="M68" s="141"/>
      <c r="N68" s="141"/>
      <c r="O68" s="141">
        <v>0.26666666666666666</v>
      </c>
      <c r="P68" s="141"/>
      <c r="Q68" s="141"/>
      <c r="R68" s="141">
        <v>0.66666666666666663</v>
      </c>
      <c r="S68" s="141">
        <v>0</v>
      </c>
      <c r="T68" s="141">
        <v>0</v>
      </c>
      <c r="U68" s="141"/>
      <c r="V68" s="141">
        <v>0.66666666666666663</v>
      </c>
      <c r="W68" s="142">
        <v>0.33333333333333331</v>
      </c>
      <c r="AA68" t="str">
        <f t="shared" ref="AA68:AA131" si="24">IF(A68="no","Conventional","Organic")</f>
        <v>Conventional</v>
      </c>
      <c r="AB68">
        <f t="shared" ref="AB68:AB131" si="25">IF(D68="","",D68)</f>
        <v>0.45634920634920639</v>
      </c>
      <c r="AC68">
        <f t="shared" si="9"/>
        <v>14</v>
      </c>
      <c r="AD68">
        <f t="shared" si="10"/>
        <v>23.333333333333332</v>
      </c>
      <c r="AE68">
        <f t="shared" si="11"/>
        <v>0.27500000000000002</v>
      </c>
      <c r="AF68">
        <f t="shared" si="12"/>
        <v>2.2666666666666666</v>
      </c>
      <c r="AG68">
        <f t="shared" si="13"/>
        <v>0</v>
      </c>
      <c r="AH68">
        <f t="shared" si="14"/>
        <v>1</v>
      </c>
      <c r="AI68">
        <f t="shared" si="15"/>
        <v>1</v>
      </c>
      <c r="AJ68" t="str">
        <f t="shared" si="16"/>
        <v/>
      </c>
      <c r="AK68" t="str">
        <f t="shared" si="17"/>
        <v/>
      </c>
      <c r="AL68" t="str">
        <f t="shared" si="18"/>
        <v/>
      </c>
      <c r="AM68">
        <f t="shared" si="19"/>
        <v>0.26666666666666666</v>
      </c>
      <c r="AN68" t="str">
        <f t="shared" si="20"/>
        <v/>
      </c>
      <c r="AO68" t="str">
        <f t="shared" si="21"/>
        <v/>
      </c>
      <c r="AP68">
        <f t="shared" si="22"/>
        <v>0.66666666666666663</v>
      </c>
      <c r="AQ68">
        <f t="shared" si="23"/>
        <v>0</v>
      </c>
      <c r="AR68">
        <f t="shared" si="4"/>
        <v>0</v>
      </c>
      <c r="AS68" t="str">
        <f t="shared" si="5"/>
        <v/>
      </c>
      <c r="AT68">
        <f t="shared" si="6"/>
        <v>0.66666666666666663</v>
      </c>
      <c r="AU68">
        <f t="shared" si="7"/>
        <v>0.33333333333333331</v>
      </c>
      <c r="AV68" t="str">
        <f t="shared" si="8"/>
        <v/>
      </c>
    </row>
    <row r="69" spans="1:48" x14ac:dyDescent="0.25">
      <c r="A69" s="90" t="s">
        <v>88</v>
      </c>
      <c r="B69" s="116" t="s">
        <v>479</v>
      </c>
      <c r="C69" s="117" t="s">
        <v>164</v>
      </c>
      <c r="D69" s="149">
        <v>0.52380952380952384</v>
      </c>
      <c r="E69" s="141">
        <v>21</v>
      </c>
      <c r="F69" s="141">
        <v>26</v>
      </c>
      <c r="G69" s="141">
        <v>0.45</v>
      </c>
      <c r="H69" s="141">
        <v>0</v>
      </c>
      <c r="I69" s="141">
        <v>0</v>
      </c>
      <c r="J69" s="141"/>
      <c r="K69" s="141">
        <v>0</v>
      </c>
      <c r="L69" s="141"/>
      <c r="M69" s="141"/>
      <c r="N69" s="141"/>
      <c r="O69" s="141"/>
      <c r="P69" s="141"/>
      <c r="Q69" s="141"/>
      <c r="R69" s="141"/>
      <c r="S69" s="141"/>
      <c r="T69" s="141"/>
      <c r="U69" s="141"/>
      <c r="V69" s="141">
        <v>0</v>
      </c>
      <c r="W69" s="142"/>
      <c r="AA69" t="str">
        <f t="shared" si="24"/>
        <v>Conventional</v>
      </c>
      <c r="AB69">
        <f t="shared" si="25"/>
        <v>0.52380952380952384</v>
      </c>
      <c r="AC69">
        <f t="shared" si="9"/>
        <v>21</v>
      </c>
      <c r="AD69">
        <f t="shared" si="10"/>
        <v>26</v>
      </c>
      <c r="AE69">
        <f t="shared" si="11"/>
        <v>0.45</v>
      </c>
      <c r="AF69">
        <f t="shared" si="12"/>
        <v>0</v>
      </c>
      <c r="AG69">
        <f t="shared" si="13"/>
        <v>0</v>
      </c>
      <c r="AH69" t="str">
        <f t="shared" si="14"/>
        <v/>
      </c>
      <c r="AI69">
        <f t="shared" si="15"/>
        <v>0</v>
      </c>
      <c r="AJ69" t="str">
        <f t="shared" si="16"/>
        <v/>
      </c>
      <c r="AK69" t="str">
        <f t="shared" si="17"/>
        <v/>
      </c>
      <c r="AL69" t="str">
        <f t="shared" si="18"/>
        <v/>
      </c>
      <c r="AM69" t="str">
        <f t="shared" si="19"/>
        <v/>
      </c>
      <c r="AN69" t="str">
        <f t="shared" si="20"/>
        <v/>
      </c>
      <c r="AO69" t="str">
        <f t="shared" si="21"/>
        <v/>
      </c>
      <c r="AP69" t="str">
        <f t="shared" si="22"/>
        <v/>
      </c>
      <c r="AQ69" t="str">
        <f t="shared" si="23"/>
        <v/>
      </c>
      <c r="AR69" t="str">
        <f t="shared" si="4"/>
        <v/>
      </c>
      <c r="AS69" t="str">
        <f t="shared" si="5"/>
        <v/>
      </c>
      <c r="AT69">
        <f t="shared" si="6"/>
        <v>0</v>
      </c>
      <c r="AU69" t="str">
        <f t="shared" si="7"/>
        <v/>
      </c>
      <c r="AV69" t="str">
        <f t="shared" si="8"/>
        <v/>
      </c>
    </row>
    <row r="70" spans="1:48" x14ac:dyDescent="0.25">
      <c r="A70" s="90" t="s">
        <v>88</v>
      </c>
      <c r="B70" s="116" t="s">
        <v>479</v>
      </c>
      <c r="C70" s="117" t="s">
        <v>813</v>
      </c>
      <c r="D70" s="149">
        <v>0.57380952380952388</v>
      </c>
      <c r="E70" s="141">
        <v>18.600000000000001</v>
      </c>
      <c r="F70" s="141">
        <v>23.200000000000003</v>
      </c>
      <c r="G70" s="141">
        <v>0.375</v>
      </c>
      <c r="H70" s="141">
        <v>2.8467692307692305</v>
      </c>
      <c r="I70" s="141">
        <v>0</v>
      </c>
      <c r="J70" s="141">
        <v>0.87307692307692308</v>
      </c>
      <c r="K70" s="141">
        <v>0.87307692307692308</v>
      </c>
      <c r="L70" s="141"/>
      <c r="M70" s="141"/>
      <c r="N70" s="141"/>
      <c r="O70" s="141">
        <v>0.58461538461538465</v>
      </c>
      <c r="P70" s="141"/>
      <c r="Q70" s="141"/>
      <c r="R70" s="141">
        <v>1.1261538461538463</v>
      </c>
      <c r="S70" s="141">
        <v>0</v>
      </c>
      <c r="T70" s="141">
        <v>0.24196153846153848</v>
      </c>
      <c r="U70" s="141"/>
      <c r="V70" s="141">
        <v>1.3681153846153848</v>
      </c>
      <c r="W70" s="142">
        <v>2.0961538461538462E-2</v>
      </c>
      <c r="AA70" t="str">
        <f t="shared" si="24"/>
        <v>Conventional</v>
      </c>
      <c r="AB70">
        <f t="shared" si="25"/>
        <v>0.57380952380952388</v>
      </c>
      <c r="AC70">
        <f t="shared" si="9"/>
        <v>18.600000000000001</v>
      </c>
      <c r="AD70">
        <f t="shared" si="10"/>
        <v>23.200000000000003</v>
      </c>
      <c r="AE70">
        <f t="shared" si="11"/>
        <v>0.375</v>
      </c>
      <c r="AF70">
        <f t="shared" si="12"/>
        <v>2.8467692307692305</v>
      </c>
      <c r="AG70">
        <f t="shared" si="13"/>
        <v>0</v>
      </c>
      <c r="AH70">
        <f t="shared" si="14"/>
        <v>0.87307692307692308</v>
      </c>
      <c r="AI70">
        <f t="shared" si="15"/>
        <v>0.87307692307692308</v>
      </c>
      <c r="AJ70" t="str">
        <f t="shared" si="16"/>
        <v/>
      </c>
      <c r="AK70" t="str">
        <f t="shared" si="17"/>
        <v/>
      </c>
      <c r="AL70" t="str">
        <f t="shared" si="18"/>
        <v/>
      </c>
      <c r="AM70">
        <f t="shared" si="19"/>
        <v>0.58461538461538465</v>
      </c>
      <c r="AN70" t="str">
        <f t="shared" si="20"/>
        <v/>
      </c>
      <c r="AO70" t="str">
        <f t="shared" si="21"/>
        <v/>
      </c>
      <c r="AP70">
        <f t="shared" si="22"/>
        <v>1.1261538461538463</v>
      </c>
      <c r="AQ70">
        <f t="shared" si="23"/>
        <v>0</v>
      </c>
      <c r="AR70">
        <f t="shared" si="4"/>
        <v>0.24196153846153848</v>
      </c>
      <c r="AS70" t="str">
        <f t="shared" si="5"/>
        <v/>
      </c>
      <c r="AT70">
        <f t="shared" si="6"/>
        <v>1.3681153846153848</v>
      </c>
      <c r="AU70">
        <f t="shared" si="7"/>
        <v>2.0961538461538462E-2</v>
      </c>
      <c r="AV70" t="str">
        <f t="shared" si="8"/>
        <v/>
      </c>
    </row>
    <row r="71" spans="1:48" x14ac:dyDescent="0.25">
      <c r="A71" s="90" t="s">
        <v>88</v>
      </c>
      <c r="B71" s="116" t="s">
        <v>479</v>
      </c>
      <c r="C71" s="117" t="s">
        <v>814</v>
      </c>
      <c r="D71" s="149">
        <v>0.55476190476190479</v>
      </c>
      <c r="E71" s="141">
        <v>20.6</v>
      </c>
      <c r="F71" s="141">
        <v>21.6</v>
      </c>
      <c r="G71" s="141">
        <v>0.42499999999999999</v>
      </c>
      <c r="H71" s="141">
        <v>1.0506153846153847</v>
      </c>
      <c r="I71" s="141">
        <v>0</v>
      </c>
      <c r="J71" s="141">
        <v>0</v>
      </c>
      <c r="K71" s="141">
        <v>0</v>
      </c>
      <c r="L71" s="141"/>
      <c r="M71" s="141"/>
      <c r="N71" s="141"/>
      <c r="O71" s="141">
        <v>0.58461538461538465</v>
      </c>
      <c r="P71" s="141"/>
      <c r="Q71" s="141"/>
      <c r="R71" s="141">
        <v>0.2030769230769231</v>
      </c>
      <c r="S71" s="141">
        <v>0</v>
      </c>
      <c r="T71" s="141">
        <v>0.24196153846153848</v>
      </c>
      <c r="U71" s="141"/>
      <c r="V71" s="141">
        <v>0.4450384615384616</v>
      </c>
      <c r="W71" s="142">
        <v>2.0961538461538462E-2</v>
      </c>
      <c r="AA71" t="str">
        <f t="shared" si="24"/>
        <v>Conventional</v>
      </c>
      <c r="AB71">
        <f t="shared" si="25"/>
        <v>0.55476190476190479</v>
      </c>
      <c r="AC71">
        <f t="shared" si="9"/>
        <v>20.6</v>
      </c>
      <c r="AD71">
        <f t="shared" si="10"/>
        <v>21.6</v>
      </c>
      <c r="AE71">
        <f t="shared" si="11"/>
        <v>0.42499999999999999</v>
      </c>
      <c r="AF71">
        <f t="shared" si="12"/>
        <v>1.0506153846153847</v>
      </c>
      <c r="AG71">
        <f t="shared" si="13"/>
        <v>0</v>
      </c>
      <c r="AH71">
        <f t="shared" si="14"/>
        <v>0</v>
      </c>
      <c r="AI71">
        <f t="shared" si="15"/>
        <v>0</v>
      </c>
      <c r="AJ71" t="str">
        <f t="shared" si="16"/>
        <v/>
      </c>
      <c r="AK71" t="str">
        <f t="shared" si="17"/>
        <v/>
      </c>
      <c r="AL71" t="str">
        <f t="shared" si="18"/>
        <v/>
      </c>
      <c r="AM71">
        <f t="shared" si="19"/>
        <v>0.58461538461538465</v>
      </c>
      <c r="AN71" t="str">
        <f t="shared" si="20"/>
        <v/>
      </c>
      <c r="AO71" t="str">
        <f t="shared" si="21"/>
        <v/>
      </c>
      <c r="AP71">
        <f t="shared" si="22"/>
        <v>0.2030769230769231</v>
      </c>
      <c r="AQ71">
        <f t="shared" si="23"/>
        <v>0</v>
      </c>
      <c r="AR71">
        <f t="shared" si="4"/>
        <v>0.24196153846153848</v>
      </c>
      <c r="AS71" t="str">
        <f t="shared" si="5"/>
        <v/>
      </c>
      <c r="AT71">
        <f t="shared" si="6"/>
        <v>0.4450384615384616</v>
      </c>
      <c r="AU71">
        <f t="shared" si="7"/>
        <v>2.0961538461538462E-2</v>
      </c>
      <c r="AV71" t="str">
        <f t="shared" si="8"/>
        <v/>
      </c>
    </row>
    <row r="72" spans="1:48" x14ac:dyDescent="0.25">
      <c r="A72" s="90" t="s">
        <v>88</v>
      </c>
      <c r="B72" s="116" t="s">
        <v>479</v>
      </c>
      <c r="C72" s="117" t="s">
        <v>607</v>
      </c>
      <c r="D72" s="149">
        <v>0.52380952380952384</v>
      </c>
      <c r="E72" s="141">
        <v>21.333333333333332</v>
      </c>
      <c r="F72" s="141">
        <v>27</v>
      </c>
      <c r="G72" s="141">
        <v>0.45833333333333337</v>
      </c>
      <c r="H72" s="141">
        <v>2.2917808219178082</v>
      </c>
      <c r="I72" s="141">
        <v>0</v>
      </c>
      <c r="J72" s="141">
        <v>0.74383561643835627</v>
      </c>
      <c r="K72" s="141">
        <v>0.74383561643835627</v>
      </c>
      <c r="L72" s="141"/>
      <c r="M72" s="141"/>
      <c r="N72" s="141"/>
      <c r="O72" s="141">
        <v>0.53767123287671237</v>
      </c>
      <c r="P72" s="141"/>
      <c r="Q72" s="141"/>
      <c r="R72" s="141">
        <v>7.1917808219178078E-2</v>
      </c>
      <c r="S72" s="141">
        <v>0</v>
      </c>
      <c r="T72" s="141">
        <v>0.58904109589041098</v>
      </c>
      <c r="U72" s="141"/>
      <c r="V72" s="141">
        <v>0.66095890410958902</v>
      </c>
      <c r="W72" s="142">
        <v>0.34931506849315069</v>
      </c>
      <c r="AA72" t="str">
        <f t="shared" si="24"/>
        <v>Conventional</v>
      </c>
      <c r="AB72">
        <f t="shared" si="25"/>
        <v>0.52380952380952384</v>
      </c>
      <c r="AC72">
        <f t="shared" si="9"/>
        <v>21.333333333333332</v>
      </c>
      <c r="AD72">
        <f t="shared" si="10"/>
        <v>27</v>
      </c>
      <c r="AE72">
        <f t="shared" si="11"/>
        <v>0.45833333333333337</v>
      </c>
      <c r="AF72">
        <f t="shared" si="12"/>
        <v>2.2917808219178082</v>
      </c>
      <c r="AG72">
        <f t="shared" si="13"/>
        <v>0</v>
      </c>
      <c r="AH72">
        <f t="shared" si="14"/>
        <v>0.74383561643835627</v>
      </c>
      <c r="AI72">
        <f t="shared" si="15"/>
        <v>0.74383561643835627</v>
      </c>
      <c r="AJ72" t="str">
        <f t="shared" si="16"/>
        <v/>
      </c>
      <c r="AK72" t="str">
        <f t="shared" si="17"/>
        <v/>
      </c>
      <c r="AL72" t="str">
        <f t="shared" si="18"/>
        <v/>
      </c>
      <c r="AM72">
        <f t="shared" si="19"/>
        <v>0.53767123287671237</v>
      </c>
      <c r="AN72" t="str">
        <f t="shared" si="20"/>
        <v/>
      </c>
      <c r="AO72" t="str">
        <f t="shared" si="21"/>
        <v/>
      </c>
      <c r="AP72">
        <f t="shared" si="22"/>
        <v>7.1917808219178078E-2</v>
      </c>
      <c r="AQ72">
        <f t="shared" si="23"/>
        <v>0</v>
      </c>
      <c r="AR72">
        <f t="shared" si="4"/>
        <v>0.58904109589041098</v>
      </c>
      <c r="AS72" t="str">
        <f t="shared" si="5"/>
        <v/>
      </c>
      <c r="AT72">
        <f t="shared" si="6"/>
        <v>0.66095890410958902</v>
      </c>
      <c r="AU72">
        <f t="shared" si="7"/>
        <v>0.34931506849315069</v>
      </c>
      <c r="AV72" t="str">
        <f t="shared" si="8"/>
        <v/>
      </c>
    </row>
    <row r="73" spans="1:48" x14ac:dyDescent="0.25">
      <c r="A73" s="90" t="s">
        <v>88</v>
      </c>
      <c r="B73" s="116" t="s">
        <v>479</v>
      </c>
      <c r="C73" s="117" t="s">
        <v>611</v>
      </c>
      <c r="D73" s="149">
        <v>0.55555555555555558</v>
      </c>
      <c r="E73" s="141">
        <v>15</v>
      </c>
      <c r="F73" s="141">
        <v>23.666666666666668</v>
      </c>
      <c r="G73" s="141">
        <v>0.3</v>
      </c>
      <c r="H73" s="141">
        <v>1.4739583333333333</v>
      </c>
      <c r="I73" s="141">
        <v>0</v>
      </c>
      <c r="J73" s="141">
        <v>0.78125</v>
      </c>
      <c r="K73" s="141">
        <v>0.78125</v>
      </c>
      <c r="L73" s="141"/>
      <c r="M73" s="141"/>
      <c r="N73" s="141"/>
      <c r="O73" s="141">
        <v>0.36458333333333331</v>
      </c>
      <c r="P73" s="141"/>
      <c r="Q73" s="141"/>
      <c r="R73" s="141">
        <v>0.1875</v>
      </c>
      <c r="S73" s="141">
        <v>0</v>
      </c>
      <c r="T73" s="141">
        <v>0.140625</v>
      </c>
      <c r="U73" s="141"/>
      <c r="V73" s="141">
        <v>0.328125</v>
      </c>
      <c r="W73" s="142">
        <v>0</v>
      </c>
      <c r="AA73" t="str">
        <f t="shared" si="24"/>
        <v>Conventional</v>
      </c>
      <c r="AB73">
        <f t="shared" si="25"/>
        <v>0.55555555555555558</v>
      </c>
      <c r="AC73">
        <f t="shared" si="9"/>
        <v>15</v>
      </c>
      <c r="AD73">
        <f t="shared" si="10"/>
        <v>23.666666666666668</v>
      </c>
      <c r="AE73">
        <f t="shared" si="11"/>
        <v>0.3</v>
      </c>
      <c r="AF73">
        <f t="shared" si="12"/>
        <v>1.4739583333333333</v>
      </c>
      <c r="AG73">
        <f t="shared" si="13"/>
        <v>0</v>
      </c>
      <c r="AH73">
        <f t="shared" si="14"/>
        <v>0.78125</v>
      </c>
      <c r="AI73">
        <f t="shared" si="15"/>
        <v>0.78125</v>
      </c>
      <c r="AJ73" t="str">
        <f t="shared" si="16"/>
        <v/>
      </c>
      <c r="AK73" t="str">
        <f t="shared" si="17"/>
        <v/>
      </c>
      <c r="AL73" t="str">
        <f t="shared" si="18"/>
        <v/>
      </c>
      <c r="AM73">
        <f t="shared" si="19"/>
        <v>0.36458333333333331</v>
      </c>
      <c r="AN73" t="str">
        <f t="shared" si="20"/>
        <v/>
      </c>
      <c r="AO73" t="str">
        <f t="shared" si="21"/>
        <v/>
      </c>
      <c r="AP73">
        <f t="shared" si="22"/>
        <v>0.1875</v>
      </c>
      <c r="AQ73">
        <f t="shared" si="23"/>
        <v>0</v>
      </c>
      <c r="AR73">
        <f t="shared" si="4"/>
        <v>0.140625</v>
      </c>
      <c r="AS73" t="str">
        <f t="shared" si="5"/>
        <v/>
      </c>
      <c r="AT73">
        <f t="shared" si="6"/>
        <v>0.328125</v>
      </c>
      <c r="AU73">
        <f t="shared" si="7"/>
        <v>0</v>
      </c>
      <c r="AV73" t="str">
        <f t="shared" si="8"/>
        <v/>
      </c>
    </row>
    <row r="74" spans="1:48" x14ac:dyDescent="0.25">
      <c r="A74" s="90" t="s">
        <v>88</v>
      </c>
      <c r="B74" s="116" t="s">
        <v>479</v>
      </c>
      <c r="C74" s="117" t="s">
        <v>613</v>
      </c>
      <c r="D74" s="149">
        <v>0.36507936507936506</v>
      </c>
      <c r="E74" s="141">
        <v>14.333333333333334</v>
      </c>
      <c r="F74" s="141">
        <v>20.666666666666664</v>
      </c>
      <c r="G74" s="141">
        <v>0.30833333333333335</v>
      </c>
      <c r="H74" s="141">
        <v>1.5333333333333334</v>
      </c>
      <c r="I74" s="141">
        <v>0.25</v>
      </c>
      <c r="J74" s="141">
        <v>0.85</v>
      </c>
      <c r="K74" s="141">
        <v>1.1000000000000001</v>
      </c>
      <c r="L74" s="141"/>
      <c r="M74" s="141"/>
      <c r="N74" s="141"/>
      <c r="O74" s="141">
        <v>0.33333333333333331</v>
      </c>
      <c r="P74" s="141"/>
      <c r="Q74" s="141"/>
      <c r="R74" s="141">
        <v>0</v>
      </c>
      <c r="S74" s="141">
        <v>0</v>
      </c>
      <c r="T74" s="141">
        <v>0</v>
      </c>
      <c r="U74" s="141"/>
      <c r="V74" s="141">
        <v>0</v>
      </c>
      <c r="W74" s="142">
        <v>0.1</v>
      </c>
      <c r="AA74" t="str">
        <f t="shared" si="24"/>
        <v>Conventional</v>
      </c>
      <c r="AB74">
        <f t="shared" si="25"/>
        <v>0.36507936507936506</v>
      </c>
      <c r="AC74">
        <f t="shared" si="9"/>
        <v>14.333333333333334</v>
      </c>
      <c r="AD74">
        <f t="shared" si="10"/>
        <v>20.666666666666664</v>
      </c>
      <c r="AE74">
        <f t="shared" si="11"/>
        <v>0.30833333333333335</v>
      </c>
      <c r="AF74">
        <f t="shared" si="12"/>
        <v>1.5333333333333334</v>
      </c>
      <c r="AG74">
        <f t="shared" si="13"/>
        <v>0.25</v>
      </c>
      <c r="AH74">
        <f t="shared" si="14"/>
        <v>0.85</v>
      </c>
      <c r="AI74">
        <f t="shared" si="15"/>
        <v>1.1000000000000001</v>
      </c>
      <c r="AJ74" t="str">
        <f t="shared" si="16"/>
        <v/>
      </c>
      <c r="AK74" t="str">
        <f t="shared" si="17"/>
        <v/>
      </c>
      <c r="AL74" t="str">
        <f t="shared" si="18"/>
        <v/>
      </c>
      <c r="AM74">
        <f t="shared" si="19"/>
        <v>0.33333333333333331</v>
      </c>
      <c r="AN74" t="str">
        <f t="shared" si="20"/>
        <v/>
      </c>
      <c r="AO74" t="str">
        <f t="shared" si="21"/>
        <v/>
      </c>
      <c r="AP74">
        <f t="shared" si="22"/>
        <v>0</v>
      </c>
      <c r="AQ74">
        <f t="shared" si="23"/>
        <v>0</v>
      </c>
      <c r="AR74">
        <f t="shared" si="4"/>
        <v>0</v>
      </c>
      <c r="AS74" t="str">
        <f t="shared" si="5"/>
        <v/>
      </c>
      <c r="AT74">
        <f t="shared" si="6"/>
        <v>0</v>
      </c>
      <c r="AU74">
        <f t="shared" si="7"/>
        <v>0.1</v>
      </c>
      <c r="AV74" t="str">
        <f t="shared" si="8"/>
        <v/>
      </c>
    </row>
    <row r="75" spans="1:48" x14ac:dyDescent="0.25">
      <c r="A75" s="90" t="s">
        <v>88</v>
      </c>
      <c r="B75" s="116" t="s">
        <v>479</v>
      </c>
      <c r="C75" s="117" t="s">
        <v>615</v>
      </c>
      <c r="D75" s="149">
        <v>0.55952380952380953</v>
      </c>
      <c r="E75" s="141">
        <v>22.000000000000004</v>
      </c>
      <c r="F75" s="141">
        <v>32.333333333333329</v>
      </c>
      <c r="G75" s="141">
        <v>0.4416666666666666</v>
      </c>
      <c r="H75" s="141">
        <v>1.724385185185185</v>
      </c>
      <c r="I75" s="141">
        <v>0.15555555555555556</v>
      </c>
      <c r="J75" s="141">
        <v>0.73333333333333328</v>
      </c>
      <c r="K75" s="141">
        <v>0.88888888888888884</v>
      </c>
      <c r="L75" s="141"/>
      <c r="M75" s="141"/>
      <c r="N75" s="141"/>
      <c r="O75" s="141">
        <v>0.49851851851851847</v>
      </c>
      <c r="P75" s="141"/>
      <c r="Q75" s="141"/>
      <c r="R75" s="141">
        <v>0.27777777777777779</v>
      </c>
      <c r="S75" s="141">
        <v>1.8333333333333333E-2</v>
      </c>
      <c r="T75" s="141">
        <v>2.4199999999999999E-2</v>
      </c>
      <c r="U75" s="141"/>
      <c r="V75" s="141">
        <v>0.3203111111111111</v>
      </c>
      <c r="W75" s="142">
        <v>1.6666666666666666E-2</v>
      </c>
      <c r="AA75" t="str">
        <f t="shared" si="24"/>
        <v>Conventional</v>
      </c>
      <c r="AB75">
        <f t="shared" si="25"/>
        <v>0.55952380952380953</v>
      </c>
      <c r="AC75">
        <f t="shared" si="9"/>
        <v>22.000000000000004</v>
      </c>
      <c r="AD75">
        <f t="shared" si="10"/>
        <v>32.333333333333329</v>
      </c>
      <c r="AE75">
        <f t="shared" si="11"/>
        <v>0.4416666666666666</v>
      </c>
      <c r="AF75">
        <f t="shared" si="12"/>
        <v>1.724385185185185</v>
      </c>
      <c r="AG75">
        <f t="shared" si="13"/>
        <v>0.15555555555555556</v>
      </c>
      <c r="AH75">
        <f t="shared" si="14"/>
        <v>0.73333333333333328</v>
      </c>
      <c r="AI75">
        <f t="shared" si="15"/>
        <v>0.88888888888888884</v>
      </c>
      <c r="AJ75" t="str">
        <f t="shared" si="16"/>
        <v/>
      </c>
      <c r="AK75" t="str">
        <f t="shared" si="17"/>
        <v/>
      </c>
      <c r="AL75" t="str">
        <f t="shared" si="18"/>
        <v/>
      </c>
      <c r="AM75">
        <f t="shared" si="19"/>
        <v>0.49851851851851847</v>
      </c>
      <c r="AN75" t="str">
        <f t="shared" si="20"/>
        <v/>
      </c>
      <c r="AO75" t="str">
        <f t="shared" si="21"/>
        <v/>
      </c>
      <c r="AP75">
        <f t="shared" si="22"/>
        <v>0.27777777777777779</v>
      </c>
      <c r="AQ75">
        <f t="shared" si="23"/>
        <v>1.8333333333333333E-2</v>
      </c>
      <c r="AR75">
        <f t="shared" si="4"/>
        <v>2.4199999999999999E-2</v>
      </c>
      <c r="AS75" t="str">
        <f t="shared" si="5"/>
        <v/>
      </c>
      <c r="AT75">
        <f t="shared" si="6"/>
        <v>0.3203111111111111</v>
      </c>
      <c r="AU75">
        <f t="shared" si="7"/>
        <v>1.6666666666666666E-2</v>
      </c>
      <c r="AV75" t="str">
        <f t="shared" si="8"/>
        <v/>
      </c>
    </row>
    <row r="76" spans="1:48" x14ac:dyDescent="0.25">
      <c r="A76" s="90" t="s">
        <v>88</v>
      </c>
      <c r="B76" s="116" t="s">
        <v>479</v>
      </c>
      <c r="C76" s="117" t="s">
        <v>618</v>
      </c>
      <c r="D76" s="149">
        <v>0.5357142857142857</v>
      </c>
      <c r="E76" s="141">
        <v>19</v>
      </c>
      <c r="F76" s="141">
        <v>31</v>
      </c>
      <c r="G76" s="141">
        <v>0.45</v>
      </c>
      <c r="H76" s="141">
        <v>2.78125</v>
      </c>
      <c r="I76" s="141">
        <v>0.92763157894736847</v>
      </c>
      <c r="J76" s="141">
        <v>0.98684210526315785</v>
      </c>
      <c r="K76" s="141">
        <v>1.9144736842105263</v>
      </c>
      <c r="L76" s="141"/>
      <c r="M76" s="141"/>
      <c r="N76" s="141"/>
      <c r="O76" s="141">
        <v>0.32894736842105265</v>
      </c>
      <c r="P76" s="141"/>
      <c r="Q76" s="141"/>
      <c r="R76" s="141">
        <v>0.31578947368421051</v>
      </c>
      <c r="S76" s="141">
        <v>0.15789473684210525</v>
      </c>
      <c r="T76" s="141">
        <v>0</v>
      </c>
      <c r="U76" s="141"/>
      <c r="V76" s="141">
        <v>0.47368421052631576</v>
      </c>
      <c r="W76" s="142">
        <v>6.4144736842105268E-2</v>
      </c>
      <c r="AA76" t="str">
        <f t="shared" si="24"/>
        <v>Conventional</v>
      </c>
      <c r="AB76">
        <f t="shared" si="25"/>
        <v>0.5357142857142857</v>
      </c>
      <c r="AC76">
        <f t="shared" si="9"/>
        <v>19</v>
      </c>
      <c r="AD76">
        <f t="shared" si="10"/>
        <v>31</v>
      </c>
      <c r="AE76">
        <f t="shared" si="11"/>
        <v>0.45</v>
      </c>
      <c r="AF76">
        <f t="shared" si="12"/>
        <v>2.78125</v>
      </c>
      <c r="AG76">
        <f t="shared" si="13"/>
        <v>0.92763157894736847</v>
      </c>
      <c r="AH76">
        <f t="shared" si="14"/>
        <v>0.98684210526315785</v>
      </c>
      <c r="AI76">
        <f t="shared" si="15"/>
        <v>1.9144736842105263</v>
      </c>
      <c r="AJ76" t="str">
        <f t="shared" si="16"/>
        <v/>
      </c>
      <c r="AK76" t="str">
        <f t="shared" si="17"/>
        <v/>
      </c>
      <c r="AL76" t="str">
        <f t="shared" si="18"/>
        <v/>
      </c>
      <c r="AM76">
        <f t="shared" si="19"/>
        <v>0.32894736842105265</v>
      </c>
      <c r="AN76" t="str">
        <f t="shared" si="20"/>
        <v/>
      </c>
      <c r="AO76" t="str">
        <f t="shared" si="21"/>
        <v/>
      </c>
      <c r="AP76">
        <f t="shared" si="22"/>
        <v>0.31578947368421051</v>
      </c>
      <c r="AQ76">
        <f t="shared" si="23"/>
        <v>0.15789473684210525</v>
      </c>
      <c r="AR76">
        <f t="shared" si="4"/>
        <v>0</v>
      </c>
      <c r="AS76" t="str">
        <f t="shared" si="5"/>
        <v/>
      </c>
      <c r="AT76">
        <f t="shared" si="6"/>
        <v>0.47368421052631576</v>
      </c>
      <c r="AU76">
        <f t="shared" si="7"/>
        <v>6.4144736842105268E-2</v>
      </c>
      <c r="AV76" t="str">
        <f t="shared" si="8"/>
        <v/>
      </c>
    </row>
    <row r="77" spans="1:48" x14ac:dyDescent="0.25">
      <c r="A77" s="90" t="s">
        <v>88</v>
      </c>
      <c r="B77" s="116" t="s">
        <v>479</v>
      </c>
      <c r="C77" s="117" t="s">
        <v>701</v>
      </c>
      <c r="D77" s="149">
        <v>0.57738095238095233</v>
      </c>
      <c r="E77" s="141">
        <v>24.5</v>
      </c>
      <c r="F77" s="141">
        <v>23.5</v>
      </c>
      <c r="G77" s="141">
        <v>0.45</v>
      </c>
      <c r="H77" s="141">
        <v>1.0065361445783134</v>
      </c>
      <c r="I77" s="141">
        <v>0.38313253012048193</v>
      </c>
      <c r="J77" s="141">
        <v>0.49939759036144582</v>
      </c>
      <c r="K77" s="141">
        <v>0.8825301204819278</v>
      </c>
      <c r="L77" s="141"/>
      <c r="M77" s="141"/>
      <c r="N77" s="141"/>
      <c r="O77" s="141">
        <v>0.12400602409638554</v>
      </c>
      <c r="P77" s="141"/>
      <c r="Q77" s="141"/>
      <c r="R77" s="141">
        <v>0</v>
      </c>
      <c r="S77" s="141">
        <v>0</v>
      </c>
      <c r="T77" s="141">
        <v>0</v>
      </c>
      <c r="U77" s="141"/>
      <c r="V77" s="141">
        <v>0</v>
      </c>
      <c r="W77" s="142">
        <v>0</v>
      </c>
      <c r="AA77" t="str">
        <f t="shared" si="24"/>
        <v>Conventional</v>
      </c>
      <c r="AB77">
        <f t="shared" si="25"/>
        <v>0.57738095238095233</v>
      </c>
      <c r="AC77">
        <f t="shared" si="9"/>
        <v>24.5</v>
      </c>
      <c r="AD77">
        <f t="shared" si="10"/>
        <v>23.5</v>
      </c>
      <c r="AE77">
        <f t="shared" si="11"/>
        <v>0.45</v>
      </c>
      <c r="AF77">
        <f t="shared" si="12"/>
        <v>1.0065361445783134</v>
      </c>
      <c r="AG77">
        <f t="shared" si="13"/>
        <v>0.38313253012048193</v>
      </c>
      <c r="AH77">
        <f t="shared" si="14"/>
        <v>0.49939759036144582</v>
      </c>
      <c r="AI77">
        <f t="shared" si="15"/>
        <v>0.8825301204819278</v>
      </c>
      <c r="AJ77" t="str">
        <f t="shared" si="16"/>
        <v/>
      </c>
      <c r="AK77" t="str">
        <f t="shared" si="17"/>
        <v/>
      </c>
      <c r="AL77" t="str">
        <f t="shared" si="18"/>
        <v/>
      </c>
      <c r="AM77">
        <f t="shared" si="19"/>
        <v>0.12400602409638554</v>
      </c>
      <c r="AN77" t="str">
        <f t="shared" si="20"/>
        <v/>
      </c>
      <c r="AO77" t="str">
        <f t="shared" si="21"/>
        <v/>
      </c>
      <c r="AP77">
        <f t="shared" si="22"/>
        <v>0</v>
      </c>
      <c r="AQ77">
        <f t="shared" si="23"/>
        <v>0</v>
      </c>
      <c r="AR77">
        <f t="shared" si="4"/>
        <v>0</v>
      </c>
      <c r="AS77" t="str">
        <f t="shared" si="5"/>
        <v/>
      </c>
      <c r="AT77">
        <f t="shared" si="6"/>
        <v>0</v>
      </c>
      <c r="AU77">
        <f t="shared" si="7"/>
        <v>0</v>
      </c>
      <c r="AV77" t="str">
        <f t="shared" si="8"/>
        <v/>
      </c>
    </row>
    <row r="78" spans="1:48" x14ac:dyDescent="0.25">
      <c r="A78" s="90" t="s">
        <v>88</v>
      </c>
      <c r="B78" s="116" t="s">
        <v>479</v>
      </c>
      <c r="C78" s="117" t="s">
        <v>703</v>
      </c>
      <c r="D78" s="149">
        <v>0.5357142857142857</v>
      </c>
      <c r="E78" s="141">
        <v>13.999999999999998</v>
      </c>
      <c r="F78" s="141">
        <v>22.000000000000004</v>
      </c>
      <c r="G78" s="141">
        <v>0.31666666666666665</v>
      </c>
      <c r="H78" s="141">
        <v>1.4384666666666668</v>
      </c>
      <c r="I78" s="141">
        <v>3.9600000000000003E-2</v>
      </c>
      <c r="J78" s="141">
        <v>0.47960000000000003</v>
      </c>
      <c r="K78" s="141">
        <v>0.51919999999999999</v>
      </c>
      <c r="L78" s="141"/>
      <c r="M78" s="141"/>
      <c r="N78" s="141"/>
      <c r="O78" s="141">
        <v>0.34886666666666671</v>
      </c>
      <c r="P78" s="141"/>
      <c r="Q78" s="141"/>
      <c r="R78" s="141">
        <v>3.9600000000000003E-2</v>
      </c>
      <c r="S78" s="141">
        <v>0</v>
      </c>
      <c r="T78" s="141">
        <v>0</v>
      </c>
      <c r="U78" s="141"/>
      <c r="V78" s="141">
        <v>3.9600000000000003E-2</v>
      </c>
      <c r="W78" s="142">
        <v>0.53080000000000005</v>
      </c>
      <c r="AA78" t="str">
        <f t="shared" si="24"/>
        <v>Conventional</v>
      </c>
      <c r="AB78">
        <f t="shared" si="25"/>
        <v>0.5357142857142857</v>
      </c>
      <c r="AC78">
        <f t="shared" si="9"/>
        <v>13.999999999999998</v>
      </c>
      <c r="AD78">
        <f t="shared" si="10"/>
        <v>22.000000000000004</v>
      </c>
      <c r="AE78">
        <f t="shared" si="11"/>
        <v>0.31666666666666665</v>
      </c>
      <c r="AF78">
        <f t="shared" si="12"/>
        <v>1.4384666666666668</v>
      </c>
      <c r="AG78">
        <f t="shared" si="13"/>
        <v>3.9600000000000003E-2</v>
      </c>
      <c r="AH78">
        <f t="shared" si="14"/>
        <v>0.47960000000000003</v>
      </c>
      <c r="AI78">
        <f t="shared" si="15"/>
        <v>0.51919999999999999</v>
      </c>
      <c r="AJ78" t="str">
        <f t="shared" si="16"/>
        <v/>
      </c>
      <c r="AK78" t="str">
        <f t="shared" si="17"/>
        <v/>
      </c>
      <c r="AL78" t="str">
        <f t="shared" si="18"/>
        <v/>
      </c>
      <c r="AM78">
        <f t="shared" si="19"/>
        <v>0.34886666666666671</v>
      </c>
      <c r="AN78" t="str">
        <f t="shared" si="20"/>
        <v/>
      </c>
      <c r="AO78" t="str">
        <f t="shared" si="21"/>
        <v/>
      </c>
      <c r="AP78">
        <f t="shared" si="22"/>
        <v>3.9600000000000003E-2</v>
      </c>
      <c r="AQ78">
        <f t="shared" si="23"/>
        <v>0</v>
      </c>
      <c r="AR78">
        <f t="shared" si="4"/>
        <v>0</v>
      </c>
      <c r="AS78" t="str">
        <f t="shared" si="5"/>
        <v/>
      </c>
      <c r="AT78">
        <f t="shared" si="6"/>
        <v>3.9600000000000003E-2</v>
      </c>
      <c r="AU78">
        <f t="shared" si="7"/>
        <v>0.53080000000000005</v>
      </c>
      <c r="AV78" t="str">
        <f t="shared" si="8"/>
        <v/>
      </c>
    </row>
    <row r="79" spans="1:48" x14ac:dyDescent="0.25">
      <c r="A79" s="90" t="s">
        <v>88</v>
      </c>
      <c r="B79" s="114" t="s">
        <v>487</v>
      </c>
      <c r="C79" s="114" t="s">
        <v>431</v>
      </c>
      <c r="D79" s="150">
        <v>0.52083333333333337</v>
      </c>
      <c r="E79" s="138">
        <v>25.666666666666664</v>
      </c>
      <c r="F79" s="138">
        <v>16.666666666666664</v>
      </c>
      <c r="G79" s="138">
        <v>0.33333333333333331</v>
      </c>
      <c r="H79" s="138">
        <v>8.3333333333333339</v>
      </c>
      <c r="I79" s="138"/>
      <c r="J79" s="138"/>
      <c r="K79" s="138">
        <v>0</v>
      </c>
      <c r="L79" s="138">
        <v>0</v>
      </c>
      <c r="M79" s="138">
        <v>0</v>
      </c>
      <c r="N79" s="138">
        <v>6.666666666666667</v>
      </c>
      <c r="O79" s="138">
        <v>6.666666666666667</v>
      </c>
      <c r="P79" s="138">
        <v>0.33333333333333331</v>
      </c>
      <c r="Q79" s="138">
        <v>1.3333333333333333</v>
      </c>
      <c r="R79" s="138">
        <v>1.6666666666666665</v>
      </c>
      <c r="S79" s="138">
        <v>0</v>
      </c>
      <c r="T79" s="138">
        <v>0</v>
      </c>
      <c r="U79" s="138"/>
      <c r="V79" s="138">
        <v>1.6666666666666665</v>
      </c>
      <c r="W79" s="140">
        <v>0</v>
      </c>
      <c r="AA79" t="str">
        <f t="shared" si="24"/>
        <v>Conventional</v>
      </c>
      <c r="AB79">
        <f t="shared" si="25"/>
        <v>0.52083333333333337</v>
      </c>
      <c r="AC79">
        <f t="shared" si="9"/>
        <v>25.666666666666664</v>
      </c>
      <c r="AD79">
        <f t="shared" si="10"/>
        <v>16.666666666666664</v>
      </c>
      <c r="AE79">
        <f t="shared" si="11"/>
        <v>0.33333333333333331</v>
      </c>
      <c r="AF79">
        <f t="shared" si="12"/>
        <v>8.3333333333333339</v>
      </c>
      <c r="AG79" t="str">
        <f t="shared" si="13"/>
        <v/>
      </c>
      <c r="AH79" t="str">
        <f t="shared" si="14"/>
        <v/>
      </c>
      <c r="AI79">
        <f t="shared" si="15"/>
        <v>0</v>
      </c>
      <c r="AJ79">
        <f t="shared" si="16"/>
        <v>0</v>
      </c>
      <c r="AK79">
        <f t="shared" si="17"/>
        <v>0</v>
      </c>
      <c r="AL79">
        <f t="shared" si="18"/>
        <v>6.666666666666667</v>
      </c>
      <c r="AM79">
        <f t="shared" si="19"/>
        <v>6.666666666666667</v>
      </c>
      <c r="AN79">
        <f t="shared" si="20"/>
        <v>0.33333333333333331</v>
      </c>
      <c r="AO79">
        <f t="shared" si="21"/>
        <v>1.3333333333333333</v>
      </c>
      <c r="AP79">
        <f t="shared" si="22"/>
        <v>1.6666666666666665</v>
      </c>
      <c r="AQ79">
        <f t="shared" si="23"/>
        <v>0</v>
      </c>
      <c r="AR79">
        <f t="shared" ref="AR79:AR142" si="26">IF(T79="","",T79)</f>
        <v>0</v>
      </c>
      <c r="AS79" t="str">
        <f t="shared" ref="AS79:AS142" si="27">IF(U79="","",U79)</f>
        <v/>
      </c>
      <c r="AT79">
        <f t="shared" ref="AT79:AT142" si="28">IF(V79="","",V79)</f>
        <v>1.6666666666666665</v>
      </c>
      <c r="AU79">
        <f t="shared" ref="AU79:AU142" si="29">IF(W79="","",W79)</f>
        <v>0</v>
      </c>
      <c r="AV79" t="str">
        <f t="shared" ref="AV79:AV142" si="30">IF(X79="","",X79)</f>
        <v/>
      </c>
    </row>
    <row r="80" spans="1:48" x14ac:dyDescent="0.25">
      <c r="A80" s="90" t="s">
        <v>88</v>
      </c>
      <c r="B80" s="116" t="s">
        <v>487</v>
      </c>
      <c r="C80" s="117" t="s">
        <v>437</v>
      </c>
      <c r="D80" s="149">
        <v>0.40937499999999999</v>
      </c>
      <c r="E80" s="141">
        <v>15.75</v>
      </c>
      <c r="F80" s="141">
        <v>11</v>
      </c>
      <c r="G80" s="141">
        <v>9.5238095238095233E-2</v>
      </c>
      <c r="H80" s="141">
        <v>8.0671819262782414</v>
      </c>
      <c r="I80" s="141"/>
      <c r="J80" s="141"/>
      <c r="K80" s="141">
        <v>0</v>
      </c>
      <c r="L80" s="141">
        <v>0</v>
      </c>
      <c r="M80" s="141">
        <v>0</v>
      </c>
      <c r="N80" s="141">
        <v>6.0344827586206895</v>
      </c>
      <c r="O80" s="141">
        <v>6.0344827586206895</v>
      </c>
      <c r="P80" s="141">
        <v>0.89655172413793105</v>
      </c>
      <c r="Q80" s="141">
        <v>1.1189060642092747</v>
      </c>
      <c r="R80" s="141">
        <v>2.0154577883472058</v>
      </c>
      <c r="S80" s="141">
        <v>0</v>
      </c>
      <c r="T80" s="141">
        <v>1.7241379310344827E-2</v>
      </c>
      <c r="U80" s="141"/>
      <c r="V80" s="141">
        <v>2.0326991676575505</v>
      </c>
      <c r="W80" s="142">
        <v>0</v>
      </c>
      <c r="AA80" t="str">
        <f t="shared" si="24"/>
        <v>Conventional</v>
      </c>
      <c r="AB80">
        <f t="shared" si="25"/>
        <v>0.40937499999999999</v>
      </c>
      <c r="AC80">
        <f t="shared" ref="AC80:AC143" si="31">IF(E80="","",E80)</f>
        <v>15.75</v>
      </c>
      <c r="AD80">
        <f t="shared" ref="AD80:AD143" si="32">IF(F80="","",F80)</f>
        <v>11</v>
      </c>
      <c r="AE80">
        <f t="shared" ref="AE80:AE143" si="33">IF(G80="","",G80)</f>
        <v>9.5238095238095233E-2</v>
      </c>
      <c r="AF80">
        <f t="shared" ref="AF80:AF143" si="34">IF(H80="","",H80)</f>
        <v>8.0671819262782414</v>
      </c>
      <c r="AG80" t="str">
        <f t="shared" ref="AG80:AG143" si="35">IF(I80="","",I80)</f>
        <v/>
      </c>
      <c r="AH80" t="str">
        <f t="shared" ref="AH80:AH143" si="36">IF(J80="","",J80)</f>
        <v/>
      </c>
      <c r="AI80">
        <f t="shared" ref="AI80:AI143" si="37">IF(K80="","",K80)</f>
        <v>0</v>
      </c>
      <c r="AJ80">
        <f t="shared" ref="AJ80:AJ143" si="38">IF(L80="","",L80)</f>
        <v>0</v>
      </c>
      <c r="AK80">
        <f t="shared" ref="AK80:AK143" si="39">IF(M80="","",M80)</f>
        <v>0</v>
      </c>
      <c r="AL80">
        <f t="shared" ref="AL80:AL143" si="40">IF(N80="","",N80)</f>
        <v>6.0344827586206895</v>
      </c>
      <c r="AM80">
        <f t="shared" ref="AM80:AM143" si="41">IF(O80="","",O80)</f>
        <v>6.0344827586206895</v>
      </c>
      <c r="AN80">
        <f t="shared" ref="AN80:AN143" si="42">IF(P80="","",P80)</f>
        <v>0.89655172413793105</v>
      </c>
      <c r="AO80">
        <f t="shared" ref="AO80:AO143" si="43">IF(Q80="","",Q80)</f>
        <v>1.1189060642092747</v>
      </c>
      <c r="AP80">
        <f t="shared" ref="AP80:AP143" si="44">IF(R80="","",R80)</f>
        <v>2.0154577883472058</v>
      </c>
      <c r="AQ80">
        <f t="shared" ref="AQ80:AQ143" si="45">IF(S80="","",S80)</f>
        <v>0</v>
      </c>
      <c r="AR80">
        <f t="shared" si="26"/>
        <v>1.7241379310344827E-2</v>
      </c>
      <c r="AS80" t="str">
        <f t="shared" si="27"/>
        <v/>
      </c>
      <c r="AT80">
        <f t="shared" si="28"/>
        <v>2.0326991676575505</v>
      </c>
      <c r="AU80">
        <f t="shared" si="29"/>
        <v>0</v>
      </c>
      <c r="AV80" t="str">
        <f t="shared" si="30"/>
        <v/>
      </c>
    </row>
    <row r="81" spans="1:48" x14ac:dyDescent="0.25">
      <c r="A81" s="90" t="s">
        <v>88</v>
      </c>
      <c r="B81" s="116" t="s">
        <v>487</v>
      </c>
      <c r="C81" s="117" t="s">
        <v>413</v>
      </c>
      <c r="D81" s="149">
        <v>0.57499999999999996</v>
      </c>
      <c r="E81" s="141">
        <v>27</v>
      </c>
      <c r="F81" s="141">
        <v>15</v>
      </c>
      <c r="G81" s="141">
        <v>0.2857142857142857</v>
      </c>
      <c r="H81" s="141">
        <v>3.0375000000000001</v>
      </c>
      <c r="I81" s="141"/>
      <c r="J81" s="141"/>
      <c r="K81" s="141">
        <v>3.7500000000000006E-2</v>
      </c>
      <c r="L81" s="141">
        <v>0</v>
      </c>
      <c r="M81" s="141">
        <v>0</v>
      </c>
      <c r="N81" s="141">
        <v>2</v>
      </c>
      <c r="O81" s="141">
        <v>2</v>
      </c>
      <c r="P81" s="141">
        <v>0</v>
      </c>
      <c r="Q81" s="141">
        <v>0.66666666666666663</v>
      </c>
      <c r="R81" s="141">
        <v>0.66666666666666663</v>
      </c>
      <c r="S81" s="141">
        <v>0</v>
      </c>
      <c r="T81" s="141">
        <v>0.33333333333333331</v>
      </c>
      <c r="U81" s="141"/>
      <c r="V81" s="141">
        <v>1</v>
      </c>
      <c r="W81" s="142">
        <v>0</v>
      </c>
      <c r="AA81" t="str">
        <f t="shared" si="24"/>
        <v>Conventional</v>
      </c>
      <c r="AB81">
        <f t="shared" si="25"/>
        <v>0.57499999999999996</v>
      </c>
      <c r="AC81">
        <f t="shared" si="31"/>
        <v>27</v>
      </c>
      <c r="AD81">
        <f t="shared" si="32"/>
        <v>15</v>
      </c>
      <c r="AE81">
        <f t="shared" si="33"/>
        <v>0.2857142857142857</v>
      </c>
      <c r="AF81">
        <f t="shared" si="34"/>
        <v>3.0375000000000001</v>
      </c>
      <c r="AG81" t="str">
        <f t="shared" si="35"/>
        <v/>
      </c>
      <c r="AH81" t="str">
        <f t="shared" si="36"/>
        <v/>
      </c>
      <c r="AI81">
        <f t="shared" si="37"/>
        <v>3.7500000000000006E-2</v>
      </c>
      <c r="AJ81">
        <f t="shared" si="38"/>
        <v>0</v>
      </c>
      <c r="AK81">
        <f t="shared" si="39"/>
        <v>0</v>
      </c>
      <c r="AL81">
        <f t="shared" si="40"/>
        <v>2</v>
      </c>
      <c r="AM81">
        <f t="shared" si="41"/>
        <v>2</v>
      </c>
      <c r="AN81">
        <f t="shared" si="42"/>
        <v>0</v>
      </c>
      <c r="AO81">
        <f t="shared" si="43"/>
        <v>0.66666666666666663</v>
      </c>
      <c r="AP81">
        <f t="shared" si="44"/>
        <v>0.66666666666666663</v>
      </c>
      <c r="AQ81">
        <f t="shared" si="45"/>
        <v>0</v>
      </c>
      <c r="AR81">
        <f t="shared" si="26"/>
        <v>0.33333333333333331</v>
      </c>
      <c r="AS81" t="str">
        <f t="shared" si="27"/>
        <v/>
      </c>
      <c r="AT81">
        <f t="shared" si="28"/>
        <v>1</v>
      </c>
      <c r="AU81">
        <f t="shared" si="29"/>
        <v>0</v>
      </c>
      <c r="AV81" t="str">
        <f t="shared" si="30"/>
        <v/>
      </c>
    </row>
    <row r="82" spans="1:48" x14ac:dyDescent="0.25">
      <c r="A82" s="90" t="s">
        <v>88</v>
      </c>
      <c r="B82" s="116" t="s">
        <v>487</v>
      </c>
      <c r="C82" s="117" t="s">
        <v>251</v>
      </c>
      <c r="D82" s="149">
        <v>0.44687500000000002</v>
      </c>
      <c r="E82" s="141">
        <v>24.75</v>
      </c>
      <c r="F82" s="141">
        <v>9</v>
      </c>
      <c r="G82" s="141">
        <v>9.5238095238095233E-2</v>
      </c>
      <c r="H82" s="141">
        <v>7.7</v>
      </c>
      <c r="I82" s="141"/>
      <c r="J82" s="141"/>
      <c r="K82" s="141">
        <v>0</v>
      </c>
      <c r="L82" s="141">
        <v>0</v>
      </c>
      <c r="M82" s="141">
        <v>0</v>
      </c>
      <c r="N82" s="141">
        <v>4.55</v>
      </c>
      <c r="O82" s="141">
        <v>4.55</v>
      </c>
      <c r="P82" s="141">
        <v>1.1000000000000001</v>
      </c>
      <c r="Q82" s="141">
        <v>2.0499999999999998</v>
      </c>
      <c r="R82" s="141">
        <v>3.15</v>
      </c>
      <c r="S82" s="141">
        <v>0</v>
      </c>
      <c r="T82" s="141">
        <v>0</v>
      </c>
      <c r="U82" s="141"/>
      <c r="V82" s="141">
        <v>3.15</v>
      </c>
      <c r="W82" s="142">
        <v>0</v>
      </c>
      <c r="AA82" t="str">
        <f t="shared" si="24"/>
        <v>Conventional</v>
      </c>
      <c r="AB82">
        <f t="shared" si="25"/>
        <v>0.44687500000000002</v>
      </c>
      <c r="AC82">
        <f t="shared" si="31"/>
        <v>24.75</v>
      </c>
      <c r="AD82">
        <f t="shared" si="32"/>
        <v>9</v>
      </c>
      <c r="AE82">
        <f t="shared" si="33"/>
        <v>9.5238095238095233E-2</v>
      </c>
      <c r="AF82">
        <f t="shared" si="34"/>
        <v>7.7</v>
      </c>
      <c r="AG82" t="str">
        <f t="shared" si="35"/>
        <v/>
      </c>
      <c r="AH82" t="str">
        <f t="shared" si="36"/>
        <v/>
      </c>
      <c r="AI82">
        <f t="shared" si="37"/>
        <v>0</v>
      </c>
      <c r="AJ82">
        <f t="shared" si="38"/>
        <v>0</v>
      </c>
      <c r="AK82">
        <f t="shared" si="39"/>
        <v>0</v>
      </c>
      <c r="AL82">
        <f t="shared" si="40"/>
        <v>4.55</v>
      </c>
      <c r="AM82">
        <f t="shared" si="41"/>
        <v>4.55</v>
      </c>
      <c r="AN82">
        <f t="shared" si="42"/>
        <v>1.1000000000000001</v>
      </c>
      <c r="AO82">
        <f t="shared" si="43"/>
        <v>2.0499999999999998</v>
      </c>
      <c r="AP82">
        <f t="shared" si="44"/>
        <v>3.15</v>
      </c>
      <c r="AQ82">
        <f t="shared" si="45"/>
        <v>0</v>
      </c>
      <c r="AR82">
        <f t="shared" si="26"/>
        <v>0</v>
      </c>
      <c r="AS82" t="str">
        <f t="shared" si="27"/>
        <v/>
      </c>
      <c r="AT82">
        <f t="shared" si="28"/>
        <v>3.15</v>
      </c>
      <c r="AU82">
        <f t="shared" si="29"/>
        <v>0</v>
      </c>
      <c r="AV82" t="str">
        <f t="shared" si="30"/>
        <v/>
      </c>
    </row>
    <row r="83" spans="1:48" x14ac:dyDescent="0.25">
      <c r="A83" s="90" t="s">
        <v>88</v>
      </c>
      <c r="B83" s="116" t="s">
        <v>487</v>
      </c>
      <c r="C83" s="117" t="s">
        <v>425</v>
      </c>
      <c r="D83" s="149">
        <v>0.52500000000000002</v>
      </c>
      <c r="E83" s="141">
        <v>26</v>
      </c>
      <c r="F83" s="141">
        <v>16</v>
      </c>
      <c r="G83" s="141">
        <v>0.33333333333333331</v>
      </c>
      <c r="H83" s="141">
        <v>14.040000000000001</v>
      </c>
      <c r="I83" s="141"/>
      <c r="J83" s="141"/>
      <c r="K83" s="141">
        <v>0</v>
      </c>
      <c r="L83" s="141">
        <v>0</v>
      </c>
      <c r="M83" s="141">
        <v>0</v>
      </c>
      <c r="N83" s="141">
        <v>11.76</v>
      </c>
      <c r="O83" s="141">
        <v>11.76</v>
      </c>
      <c r="P83" s="141">
        <v>0.64</v>
      </c>
      <c r="Q83" s="141">
        <v>1.64</v>
      </c>
      <c r="R83" s="141">
        <v>2.2799999999999998</v>
      </c>
      <c r="S83" s="141">
        <v>0</v>
      </c>
      <c r="T83" s="141">
        <v>0</v>
      </c>
      <c r="U83" s="141"/>
      <c r="V83" s="141">
        <v>2.2799999999999998</v>
      </c>
      <c r="W83" s="142">
        <v>0</v>
      </c>
      <c r="AA83" t="str">
        <f t="shared" si="24"/>
        <v>Conventional</v>
      </c>
      <c r="AB83">
        <f t="shared" si="25"/>
        <v>0.52500000000000002</v>
      </c>
      <c r="AC83">
        <f t="shared" si="31"/>
        <v>26</v>
      </c>
      <c r="AD83">
        <f t="shared" si="32"/>
        <v>16</v>
      </c>
      <c r="AE83">
        <f t="shared" si="33"/>
        <v>0.33333333333333331</v>
      </c>
      <c r="AF83">
        <f t="shared" si="34"/>
        <v>14.040000000000001</v>
      </c>
      <c r="AG83" t="str">
        <f t="shared" si="35"/>
        <v/>
      </c>
      <c r="AH83" t="str">
        <f t="shared" si="36"/>
        <v/>
      </c>
      <c r="AI83">
        <f t="shared" si="37"/>
        <v>0</v>
      </c>
      <c r="AJ83">
        <f t="shared" si="38"/>
        <v>0</v>
      </c>
      <c r="AK83">
        <f t="shared" si="39"/>
        <v>0</v>
      </c>
      <c r="AL83">
        <f t="shared" si="40"/>
        <v>11.76</v>
      </c>
      <c r="AM83">
        <f t="shared" si="41"/>
        <v>11.76</v>
      </c>
      <c r="AN83">
        <f t="shared" si="42"/>
        <v>0.64</v>
      </c>
      <c r="AO83">
        <f t="shared" si="43"/>
        <v>1.64</v>
      </c>
      <c r="AP83">
        <f t="shared" si="44"/>
        <v>2.2799999999999998</v>
      </c>
      <c r="AQ83">
        <f t="shared" si="45"/>
        <v>0</v>
      </c>
      <c r="AR83">
        <f t="shared" si="26"/>
        <v>0</v>
      </c>
      <c r="AS83" t="str">
        <f t="shared" si="27"/>
        <v/>
      </c>
      <c r="AT83">
        <f t="shared" si="28"/>
        <v>2.2799999999999998</v>
      </c>
      <c r="AU83">
        <f t="shared" si="29"/>
        <v>0</v>
      </c>
      <c r="AV83" t="str">
        <f t="shared" si="30"/>
        <v/>
      </c>
    </row>
    <row r="84" spans="1:48" x14ac:dyDescent="0.25">
      <c r="A84" s="90" t="s">
        <v>88</v>
      </c>
      <c r="B84" s="116" t="s">
        <v>487</v>
      </c>
      <c r="C84" s="117" t="s">
        <v>416</v>
      </c>
      <c r="D84" s="149">
        <v>0.57499999999999996</v>
      </c>
      <c r="E84" s="141">
        <v>33</v>
      </c>
      <c r="F84" s="141">
        <v>12</v>
      </c>
      <c r="G84" s="141">
        <v>0.42857142857142855</v>
      </c>
      <c r="H84" s="141">
        <v>9.5</v>
      </c>
      <c r="I84" s="141"/>
      <c r="J84" s="141"/>
      <c r="K84" s="141">
        <v>1</v>
      </c>
      <c r="L84" s="141">
        <v>0</v>
      </c>
      <c r="M84" s="141">
        <v>0</v>
      </c>
      <c r="N84" s="141">
        <v>3.5</v>
      </c>
      <c r="O84" s="141">
        <v>3.5</v>
      </c>
      <c r="P84" s="141">
        <v>0</v>
      </c>
      <c r="Q84" s="141">
        <v>3</v>
      </c>
      <c r="R84" s="141">
        <v>3</v>
      </c>
      <c r="S84" s="141">
        <v>0</v>
      </c>
      <c r="T84" s="141">
        <v>2</v>
      </c>
      <c r="U84" s="141"/>
      <c r="V84" s="141">
        <v>5</v>
      </c>
      <c r="W84" s="142">
        <v>0</v>
      </c>
      <c r="AA84" t="str">
        <f t="shared" si="24"/>
        <v>Conventional</v>
      </c>
      <c r="AB84">
        <f t="shared" si="25"/>
        <v>0.57499999999999996</v>
      </c>
      <c r="AC84">
        <f t="shared" si="31"/>
        <v>33</v>
      </c>
      <c r="AD84">
        <f t="shared" si="32"/>
        <v>12</v>
      </c>
      <c r="AE84">
        <f t="shared" si="33"/>
        <v>0.42857142857142855</v>
      </c>
      <c r="AF84">
        <f t="shared" si="34"/>
        <v>9.5</v>
      </c>
      <c r="AG84" t="str">
        <f t="shared" si="35"/>
        <v/>
      </c>
      <c r="AH84" t="str">
        <f t="shared" si="36"/>
        <v/>
      </c>
      <c r="AI84">
        <f t="shared" si="37"/>
        <v>1</v>
      </c>
      <c r="AJ84">
        <f t="shared" si="38"/>
        <v>0</v>
      </c>
      <c r="AK84">
        <f t="shared" si="39"/>
        <v>0</v>
      </c>
      <c r="AL84">
        <f t="shared" si="40"/>
        <v>3.5</v>
      </c>
      <c r="AM84">
        <f t="shared" si="41"/>
        <v>3.5</v>
      </c>
      <c r="AN84">
        <f t="shared" si="42"/>
        <v>0</v>
      </c>
      <c r="AO84">
        <f t="shared" si="43"/>
        <v>3</v>
      </c>
      <c r="AP84">
        <f t="shared" si="44"/>
        <v>3</v>
      </c>
      <c r="AQ84">
        <f t="shared" si="45"/>
        <v>0</v>
      </c>
      <c r="AR84">
        <f t="shared" si="26"/>
        <v>2</v>
      </c>
      <c r="AS84" t="str">
        <f t="shared" si="27"/>
        <v/>
      </c>
      <c r="AT84">
        <f t="shared" si="28"/>
        <v>5</v>
      </c>
      <c r="AU84">
        <f t="shared" si="29"/>
        <v>0</v>
      </c>
      <c r="AV84" t="str">
        <f t="shared" si="30"/>
        <v/>
      </c>
    </row>
    <row r="85" spans="1:48" x14ac:dyDescent="0.25">
      <c r="A85" s="90" t="s">
        <v>88</v>
      </c>
      <c r="B85" s="116" t="s">
        <v>487</v>
      </c>
      <c r="C85" s="117" t="s">
        <v>419</v>
      </c>
      <c r="D85" s="149">
        <v>0.63749999999999996</v>
      </c>
      <c r="E85" s="141">
        <v>33</v>
      </c>
      <c r="F85" s="141">
        <v>15</v>
      </c>
      <c r="G85" s="141">
        <v>0.33333333333333331</v>
      </c>
      <c r="H85" s="141">
        <v>9.25</v>
      </c>
      <c r="I85" s="141"/>
      <c r="J85" s="141"/>
      <c r="K85" s="141">
        <v>0</v>
      </c>
      <c r="L85" s="141">
        <v>0</v>
      </c>
      <c r="M85" s="141">
        <v>0</v>
      </c>
      <c r="N85" s="141">
        <v>8.5</v>
      </c>
      <c r="O85" s="141">
        <v>8.5</v>
      </c>
      <c r="P85" s="141">
        <v>0</v>
      </c>
      <c r="Q85" s="141">
        <v>0.75</v>
      </c>
      <c r="R85" s="141">
        <v>0.75</v>
      </c>
      <c r="S85" s="141">
        <v>0</v>
      </c>
      <c r="T85" s="141">
        <v>0</v>
      </c>
      <c r="U85" s="141"/>
      <c r="V85" s="141">
        <v>0.75</v>
      </c>
      <c r="W85" s="142">
        <v>0</v>
      </c>
      <c r="AA85" t="str">
        <f t="shared" si="24"/>
        <v>Conventional</v>
      </c>
      <c r="AB85">
        <f t="shared" si="25"/>
        <v>0.63749999999999996</v>
      </c>
      <c r="AC85">
        <f t="shared" si="31"/>
        <v>33</v>
      </c>
      <c r="AD85">
        <f t="shared" si="32"/>
        <v>15</v>
      </c>
      <c r="AE85">
        <f t="shared" si="33"/>
        <v>0.33333333333333331</v>
      </c>
      <c r="AF85">
        <f t="shared" si="34"/>
        <v>9.25</v>
      </c>
      <c r="AG85" t="str">
        <f t="shared" si="35"/>
        <v/>
      </c>
      <c r="AH85" t="str">
        <f t="shared" si="36"/>
        <v/>
      </c>
      <c r="AI85">
        <f t="shared" si="37"/>
        <v>0</v>
      </c>
      <c r="AJ85">
        <f t="shared" si="38"/>
        <v>0</v>
      </c>
      <c r="AK85">
        <f t="shared" si="39"/>
        <v>0</v>
      </c>
      <c r="AL85">
        <f t="shared" si="40"/>
        <v>8.5</v>
      </c>
      <c r="AM85">
        <f t="shared" si="41"/>
        <v>8.5</v>
      </c>
      <c r="AN85">
        <f t="shared" si="42"/>
        <v>0</v>
      </c>
      <c r="AO85">
        <f t="shared" si="43"/>
        <v>0.75</v>
      </c>
      <c r="AP85">
        <f t="shared" si="44"/>
        <v>0.75</v>
      </c>
      <c r="AQ85">
        <f t="shared" si="45"/>
        <v>0</v>
      </c>
      <c r="AR85">
        <f t="shared" si="26"/>
        <v>0</v>
      </c>
      <c r="AS85" t="str">
        <f t="shared" si="27"/>
        <v/>
      </c>
      <c r="AT85">
        <f t="shared" si="28"/>
        <v>0.75</v>
      </c>
      <c r="AU85">
        <f t="shared" si="29"/>
        <v>0</v>
      </c>
      <c r="AV85" t="str">
        <f t="shared" si="30"/>
        <v/>
      </c>
    </row>
    <row r="86" spans="1:48" x14ac:dyDescent="0.25">
      <c r="A86" s="90" t="s">
        <v>88</v>
      </c>
      <c r="B86" s="116" t="s">
        <v>487</v>
      </c>
      <c r="C86" s="117" t="s">
        <v>428</v>
      </c>
      <c r="D86" s="149">
        <v>0.51666666666666661</v>
      </c>
      <c r="E86" s="141">
        <v>25.333333333333336</v>
      </c>
      <c r="F86" s="141">
        <v>18</v>
      </c>
      <c r="G86" s="141">
        <v>0.52380952380952384</v>
      </c>
      <c r="H86" s="141">
        <v>7.1000000000000005</v>
      </c>
      <c r="I86" s="141"/>
      <c r="J86" s="141"/>
      <c r="K86" s="141">
        <v>1.5</v>
      </c>
      <c r="L86" s="141">
        <v>0</v>
      </c>
      <c r="M86" s="141">
        <v>0</v>
      </c>
      <c r="N86" s="141">
        <v>3.9</v>
      </c>
      <c r="O86" s="141">
        <v>3.9</v>
      </c>
      <c r="P86" s="141">
        <v>0</v>
      </c>
      <c r="Q86" s="141">
        <v>1.2</v>
      </c>
      <c r="R86" s="141">
        <v>1.2</v>
      </c>
      <c r="S86" s="141">
        <v>0</v>
      </c>
      <c r="T86" s="141">
        <v>0.5</v>
      </c>
      <c r="U86" s="141"/>
      <c r="V86" s="141">
        <v>1.7</v>
      </c>
      <c r="W86" s="142">
        <v>0</v>
      </c>
      <c r="AA86" t="str">
        <f t="shared" si="24"/>
        <v>Conventional</v>
      </c>
      <c r="AB86">
        <f t="shared" si="25"/>
        <v>0.51666666666666661</v>
      </c>
      <c r="AC86">
        <f t="shared" si="31"/>
        <v>25.333333333333336</v>
      </c>
      <c r="AD86">
        <f t="shared" si="32"/>
        <v>18</v>
      </c>
      <c r="AE86">
        <f t="shared" si="33"/>
        <v>0.52380952380952384</v>
      </c>
      <c r="AF86">
        <f t="shared" si="34"/>
        <v>7.1000000000000005</v>
      </c>
      <c r="AG86" t="str">
        <f t="shared" si="35"/>
        <v/>
      </c>
      <c r="AH86" t="str">
        <f t="shared" si="36"/>
        <v/>
      </c>
      <c r="AI86">
        <f t="shared" si="37"/>
        <v>1.5</v>
      </c>
      <c r="AJ86">
        <f t="shared" si="38"/>
        <v>0</v>
      </c>
      <c r="AK86">
        <f t="shared" si="39"/>
        <v>0</v>
      </c>
      <c r="AL86">
        <f t="shared" si="40"/>
        <v>3.9</v>
      </c>
      <c r="AM86">
        <f t="shared" si="41"/>
        <v>3.9</v>
      </c>
      <c r="AN86">
        <f t="shared" si="42"/>
        <v>0</v>
      </c>
      <c r="AO86">
        <f t="shared" si="43"/>
        <v>1.2</v>
      </c>
      <c r="AP86">
        <f t="shared" si="44"/>
        <v>1.2</v>
      </c>
      <c r="AQ86">
        <f t="shared" si="45"/>
        <v>0</v>
      </c>
      <c r="AR86">
        <f t="shared" si="26"/>
        <v>0.5</v>
      </c>
      <c r="AS86" t="str">
        <f t="shared" si="27"/>
        <v/>
      </c>
      <c r="AT86">
        <f t="shared" si="28"/>
        <v>1.7</v>
      </c>
      <c r="AU86">
        <f t="shared" si="29"/>
        <v>0</v>
      </c>
      <c r="AV86" t="str">
        <f t="shared" si="30"/>
        <v/>
      </c>
    </row>
    <row r="87" spans="1:48" x14ac:dyDescent="0.25">
      <c r="A87" s="90" t="s">
        <v>88</v>
      </c>
      <c r="B87" s="116" t="s">
        <v>487</v>
      </c>
      <c r="C87" s="117" t="s">
        <v>422</v>
      </c>
      <c r="D87" s="149">
        <v>0.52708333333333335</v>
      </c>
      <c r="E87" s="141">
        <v>28.166666666666668</v>
      </c>
      <c r="F87" s="141">
        <v>12</v>
      </c>
      <c r="G87" s="141">
        <v>0.26190476190476192</v>
      </c>
      <c r="H87" s="141">
        <v>9.5813148788927336</v>
      </c>
      <c r="I87" s="141"/>
      <c r="J87" s="141"/>
      <c r="K87" s="141">
        <v>0.17647058823529413</v>
      </c>
      <c r="L87" s="141">
        <v>0</v>
      </c>
      <c r="M87" s="141">
        <v>0</v>
      </c>
      <c r="N87" s="141">
        <v>4.1764705882352944</v>
      </c>
      <c r="O87" s="141">
        <v>4.1764705882352944</v>
      </c>
      <c r="P87" s="141">
        <v>2.6470588235294117</v>
      </c>
      <c r="Q87" s="141">
        <v>2.4636678200692046</v>
      </c>
      <c r="R87" s="141">
        <v>5.1107266435986158</v>
      </c>
      <c r="S87" s="141">
        <v>0</v>
      </c>
      <c r="T87" s="141">
        <v>0.11764705882352941</v>
      </c>
      <c r="U87" s="141"/>
      <c r="V87" s="141">
        <v>5.2283737024221448</v>
      </c>
      <c r="W87" s="142">
        <v>0</v>
      </c>
      <c r="AA87" t="str">
        <f t="shared" si="24"/>
        <v>Conventional</v>
      </c>
      <c r="AB87">
        <f t="shared" si="25"/>
        <v>0.52708333333333335</v>
      </c>
      <c r="AC87">
        <f t="shared" si="31"/>
        <v>28.166666666666668</v>
      </c>
      <c r="AD87">
        <f t="shared" si="32"/>
        <v>12</v>
      </c>
      <c r="AE87">
        <f t="shared" si="33"/>
        <v>0.26190476190476192</v>
      </c>
      <c r="AF87">
        <f t="shared" si="34"/>
        <v>9.5813148788927336</v>
      </c>
      <c r="AG87" t="str">
        <f t="shared" si="35"/>
        <v/>
      </c>
      <c r="AH87" t="str">
        <f t="shared" si="36"/>
        <v/>
      </c>
      <c r="AI87">
        <f t="shared" si="37"/>
        <v>0.17647058823529413</v>
      </c>
      <c r="AJ87">
        <f t="shared" si="38"/>
        <v>0</v>
      </c>
      <c r="AK87">
        <f t="shared" si="39"/>
        <v>0</v>
      </c>
      <c r="AL87">
        <f t="shared" si="40"/>
        <v>4.1764705882352944</v>
      </c>
      <c r="AM87">
        <f t="shared" si="41"/>
        <v>4.1764705882352944</v>
      </c>
      <c r="AN87">
        <f t="shared" si="42"/>
        <v>2.6470588235294117</v>
      </c>
      <c r="AO87">
        <f t="shared" si="43"/>
        <v>2.4636678200692046</v>
      </c>
      <c r="AP87">
        <f t="shared" si="44"/>
        <v>5.1107266435986158</v>
      </c>
      <c r="AQ87">
        <f t="shared" si="45"/>
        <v>0</v>
      </c>
      <c r="AR87">
        <f t="shared" si="26"/>
        <v>0.11764705882352941</v>
      </c>
      <c r="AS87" t="str">
        <f t="shared" si="27"/>
        <v/>
      </c>
      <c r="AT87">
        <f t="shared" si="28"/>
        <v>5.2283737024221448</v>
      </c>
      <c r="AU87">
        <f t="shared" si="29"/>
        <v>0</v>
      </c>
      <c r="AV87" t="str">
        <f t="shared" si="30"/>
        <v/>
      </c>
    </row>
    <row r="88" spans="1:48" x14ac:dyDescent="0.25">
      <c r="A88" s="90" t="s">
        <v>88</v>
      </c>
      <c r="B88" s="116" t="s">
        <v>487</v>
      </c>
      <c r="C88" s="117" t="s">
        <v>426</v>
      </c>
      <c r="D88" s="149">
        <v>0.68437499999999996</v>
      </c>
      <c r="E88" s="141">
        <v>29.75</v>
      </c>
      <c r="F88" s="141">
        <v>17</v>
      </c>
      <c r="G88" s="141">
        <v>9.5238095238095233E-2</v>
      </c>
      <c r="H88" s="141">
        <v>1.9400000000000002</v>
      </c>
      <c r="I88" s="141"/>
      <c r="J88" s="141"/>
      <c r="K88" s="141">
        <v>0.3</v>
      </c>
      <c r="L88" s="141">
        <v>0</v>
      </c>
      <c r="M88" s="141">
        <v>0</v>
      </c>
      <c r="N88" s="141">
        <v>0.45</v>
      </c>
      <c r="O88" s="141">
        <v>0.45</v>
      </c>
      <c r="P88" s="141">
        <v>0.8</v>
      </c>
      <c r="Q88" s="141">
        <v>0.09</v>
      </c>
      <c r="R88" s="141">
        <v>0.89</v>
      </c>
      <c r="S88" s="141">
        <v>0</v>
      </c>
      <c r="T88" s="141">
        <v>0.3</v>
      </c>
      <c r="U88" s="141"/>
      <c r="V88" s="141">
        <v>1.19</v>
      </c>
      <c r="W88" s="142">
        <v>0</v>
      </c>
      <c r="AA88" t="str">
        <f t="shared" si="24"/>
        <v>Conventional</v>
      </c>
      <c r="AB88">
        <f t="shared" si="25"/>
        <v>0.68437499999999996</v>
      </c>
      <c r="AC88">
        <f t="shared" si="31"/>
        <v>29.75</v>
      </c>
      <c r="AD88">
        <f t="shared" si="32"/>
        <v>17</v>
      </c>
      <c r="AE88">
        <f t="shared" si="33"/>
        <v>9.5238095238095233E-2</v>
      </c>
      <c r="AF88">
        <f t="shared" si="34"/>
        <v>1.9400000000000002</v>
      </c>
      <c r="AG88" t="str">
        <f t="shared" si="35"/>
        <v/>
      </c>
      <c r="AH88" t="str">
        <f t="shared" si="36"/>
        <v/>
      </c>
      <c r="AI88">
        <f t="shared" si="37"/>
        <v>0.3</v>
      </c>
      <c r="AJ88">
        <f t="shared" si="38"/>
        <v>0</v>
      </c>
      <c r="AK88">
        <f t="shared" si="39"/>
        <v>0</v>
      </c>
      <c r="AL88">
        <f t="shared" si="40"/>
        <v>0.45</v>
      </c>
      <c r="AM88">
        <f t="shared" si="41"/>
        <v>0.45</v>
      </c>
      <c r="AN88">
        <f t="shared" si="42"/>
        <v>0.8</v>
      </c>
      <c r="AO88">
        <f t="shared" si="43"/>
        <v>0.09</v>
      </c>
      <c r="AP88">
        <f t="shared" si="44"/>
        <v>0.89</v>
      </c>
      <c r="AQ88">
        <f t="shared" si="45"/>
        <v>0</v>
      </c>
      <c r="AR88">
        <f t="shared" si="26"/>
        <v>0.3</v>
      </c>
      <c r="AS88" t="str">
        <f t="shared" si="27"/>
        <v/>
      </c>
      <c r="AT88">
        <f t="shared" si="28"/>
        <v>1.19</v>
      </c>
      <c r="AU88">
        <f t="shared" si="29"/>
        <v>0</v>
      </c>
      <c r="AV88" t="str">
        <f t="shared" si="30"/>
        <v/>
      </c>
    </row>
    <row r="89" spans="1:48" x14ac:dyDescent="0.25">
      <c r="A89" s="90" t="s">
        <v>88</v>
      </c>
      <c r="B89" s="116" t="s">
        <v>487</v>
      </c>
      <c r="C89" s="117" t="s">
        <v>409</v>
      </c>
      <c r="D89" s="149">
        <v>0.45416666666666661</v>
      </c>
      <c r="E89" s="141">
        <v>24.333333333333336</v>
      </c>
      <c r="F89" s="141">
        <v>10</v>
      </c>
      <c r="G89" s="141">
        <v>9.5238095238095233E-2</v>
      </c>
      <c r="H89" s="141">
        <v>2.9411764705882355</v>
      </c>
      <c r="I89" s="141"/>
      <c r="J89" s="141"/>
      <c r="K89" s="141">
        <v>0</v>
      </c>
      <c r="L89" s="141">
        <v>0</v>
      </c>
      <c r="M89" s="141">
        <v>0</v>
      </c>
      <c r="N89" s="141">
        <v>1.7647058823529411</v>
      </c>
      <c r="O89" s="141">
        <v>1.7647058823529411</v>
      </c>
      <c r="P89" s="141">
        <v>0</v>
      </c>
      <c r="Q89" s="141">
        <v>1.1764705882352942</v>
      </c>
      <c r="R89" s="141">
        <v>1.1764705882352942</v>
      </c>
      <c r="S89" s="141">
        <v>0</v>
      </c>
      <c r="T89" s="141">
        <v>0</v>
      </c>
      <c r="U89" s="141"/>
      <c r="V89" s="141">
        <v>1.1764705882352942</v>
      </c>
      <c r="W89" s="142">
        <v>0</v>
      </c>
      <c r="AA89" t="str">
        <f t="shared" si="24"/>
        <v>Conventional</v>
      </c>
      <c r="AB89">
        <f t="shared" si="25"/>
        <v>0.45416666666666661</v>
      </c>
      <c r="AC89">
        <f t="shared" si="31"/>
        <v>24.333333333333336</v>
      </c>
      <c r="AD89">
        <f t="shared" si="32"/>
        <v>10</v>
      </c>
      <c r="AE89">
        <f t="shared" si="33"/>
        <v>9.5238095238095233E-2</v>
      </c>
      <c r="AF89">
        <f t="shared" si="34"/>
        <v>2.9411764705882355</v>
      </c>
      <c r="AG89" t="str">
        <f t="shared" si="35"/>
        <v/>
      </c>
      <c r="AH89" t="str">
        <f t="shared" si="36"/>
        <v/>
      </c>
      <c r="AI89">
        <f t="shared" si="37"/>
        <v>0</v>
      </c>
      <c r="AJ89">
        <f t="shared" si="38"/>
        <v>0</v>
      </c>
      <c r="AK89">
        <f t="shared" si="39"/>
        <v>0</v>
      </c>
      <c r="AL89">
        <f t="shared" si="40"/>
        <v>1.7647058823529411</v>
      </c>
      <c r="AM89">
        <f t="shared" si="41"/>
        <v>1.7647058823529411</v>
      </c>
      <c r="AN89">
        <f t="shared" si="42"/>
        <v>0</v>
      </c>
      <c r="AO89">
        <f t="shared" si="43"/>
        <v>1.1764705882352942</v>
      </c>
      <c r="AP89">
        <f t="shared" si="44"/>
        <v>1.1764705882352942</v>
      </c>
      <c r="AQ89">
        <f t="shared" si="45"/>
        <v>0</v>
      </c>
      <c r="AR89">
        <f t="shared" si="26"/>
        <v>0</v>
      </c>
      <c r="AS89" t="str">
        <f t="shared" si="27"/>
        <v/>
      </c>
      <c r="AT89">
        <f t="shared" si="28"/>
        <v>1.1764705882352942</v>
      </c>
      <c r="AU89">
        <f t="shared" si="29"/>
        <v>0</v>
      </c>
      <c r="AV89" t="str">
        <f t="shared" si="30"/>
        <v/>
      </c>
    </row>
    <row r="90" spans="1:48" x14ac:dyDescent="0.25">
      <c r="A90" s="90" t="s">
        <v>88</v>
      </c>
      <c r="B90" s="116" t="s">
        <v>487</v>
      </c>
      <c r="C90" s="117" t="s">
        <v>452</v>
      </c>
      <c r="D90" s="149">
        <v>0.53749999999999998</v>
      </c>
      <c r="E90" s="141">
        <v>23</v>
      </c>
      <c r="F90" s="141">
        <v>16</v>
      </c>
      <c r="G90" s="141">
        <v>0.38095238095238093</v>
      </c>
      <c r="H90" s="141">
        <v>31</v>
      </c>
      <c r="I90" s="141"/>
      <c r="J90" s="141"/>
      <c r="K90" s="141">
        <v>0</v>
      </c>
      <c r="L90" s="141">
        <v>2</v>
      </c>
      <c r="M90" s="141">
        <v>4</v>
      </c>
      <c r="N90" s="141">
        <v>5</v>
      </c>
      <c r="O90" s="141">
        <v>11</v>
      </c>
      <c r="P90" s="141">
        <v>10</v>
      </c>
      <c r="Q90" s="141">
        <v>10</v>
      </c>
      <c r="R90" s="141">
        <v>20</v>
      </c>
      <c r="S90" s="141">
        <v>0</v>
      </c>
      <c r="T90" s="141">
        <v>0</v>
      </c>
      <c r="U90" s="141"/>
      <c r="V90" s="141">
        <v>20</v>
      </c>
      <c r="W90" s="142">
        <v>0</v>
      </c>
      <c r="AA90" t="str">
        <f t="shared" si="24"/>
        <v>Conventional</v>
      </c>
      <c r="AB90">
        <f t="shared" si="25"/>
        <v>0.53749999999999998</v>
      </c>
      <c r="AC90">
        <f t="shared" si="31"/>
        <v>23</v>
      </c>
      <c r="AD90">
        <f t="shared" si="32"/>
        <v>16</v>
      </c>
      <c r="AE90">
        <f t="shared" si="33"/>
        <v>0.38095238095238093</v>
      </c>
      <c r="AF90">
        <f t="shared" si="34"/>
        <v>31</v>
      </c>
      <c r="AG90" t="str">
        <f t="shared" si="35"/>
        <v/>
      </c>
      <c r="AH90" t="str">
        <f t="shared" si="36"/>
        <v/>
      </c>
      <c r="AI90">
        <f t="shared" si="37"/>
        <v>0</v>
      </c>
      <c r="AJ90">
        <f t="shared" si="38"/>
        <v>2</v>
      </c>
      <c r="AK90">
        <f t="shared" si="39"/>
        <v>4</v>
      </c>
      <c r="AL90">
        <f t="shared" si="40"/>
        <v>5</v>
      </c>
      <c r="AM90">
        <f t="shared" si="41"/>
        <v>11</v>
      </c>
      <c r="AN90">
        <f t="shared" si="42"/>
        <v>10</v>
      </c>
      <c r="AO90">
        <f t="shared" si="43"/>
        <v>10</v>
      </c>
      <c r="AP90">
        <f t="shared" si="44"/>
        <v>20</v>
      </c>
      <c r="AQ90">
        <f t="shared" si="45"/>
        <v>0</v>
      </c>
      <c r="AR90">
        <f t="shared" si="26"/>
        <v>0</v>
      </c>
      <c r="AS90" t="str">
        <f t="shared" si="27"/>
        <v/>
      </c>
      <c r="AT90">
        <f t="shared" si="28"/>
        <v>20</v>
      </c>
      <c r="AU90">
        <f t="shared" si="29"/>
        <v>0</v>
      </c>
      <c r="AV90" t="str">
        <f t="shared" si="30"/>
        <v/>
      </c>
    </row>
    <row r="91" spans="1:48" x14ac:dyDescent="0.25">
      <c r="A91" s="90" t="s">
        <v>88</v>
      </c>
      <c r="B91" s="116" t="s">
        <v>487</v>
      </c>
      <c r="C91" s="117" t="s">
        <v>448</v>
      </c>
      <c r="D91" s="149">
        <v>0.57499999999999996</v>
      </c>
      <c r="E91" s="141">
        <v>33</v>
      </c>
      <c r="F91" s="141">
        <v>10</v>
      </c>
      <c r="G91" s="141">
        <v>0.38095238095238093</v>
      </c>
      <c r="H91" s="141">
        <v>16</v>
      </c>
      <c r="I91" s="141"/>
      <c r="J91" s="141"/>
      <c r="K91" s="141">
        <v>0</v>
      </c>
      <c r="L91" s="141">
        <v>1</v>
      </c>
      <c r="M91" s="141">
        <v>0</v>
      </c>
      <c r="N91" s="141">
        <v>7</v>
      </c>
      <c r="O91" s="141">
        <v>8</v>
      </c>
      <c r="P91" s="141">
        <v>4</v>
      </c>
      <c r="Q91" s="141">
        <v>4</v>
      </c>
      <c r="R91" s="141">
        <v>8</v>
      </c>
      <c r="S91" s="141">
        <v>0</v>
      </c>
      <c r="T91" s="141">
        <v>0</v>
      </c>
      <c r="U91" s="141"/>
      <c r="V91" s="141">
        <v>8</v>
      </c>
      <c r="W91" s="142">
        <v>0</v>
      </c>
      <c r="AA91" t="str">
        <f t="shared" si="24"/>
        <v>Conventional</v>
      </c>
      <c r="AB91">
        <f t="shared" si="25"/>
        <v>0.57499999999999996</v>
      </c>
      <c r="AC91">
        <f t="shared" si="31"/>
        <v>33</v>
      </c>
      <c r="AD91">
        <f t="shared" si="32"/>
        <v>10</v>
      </c>
      <c r="AE91">
        <f t="shared" si="33"/>
        <v>0.38095238095238093</v>
      </c>
      <c r="AF91">
        <f t="shared" si="34"/>
        <v>16</v>
      </c>
      <c r="AG91" t="str">
        <f t="shared" si="35"/>
        <v/>
      </c>
      <c r="AH91" t="str">
        <f t="shared" si="36"/>
        <v/>
      </c>
      <c r="AI91">
        <f t="shared" si="37"/>
        <v>0</v>
      </c>
      <c r="AJ91">
        <f t="shared" si="38"/>
        <v>1</v>
      </c>
      <c r="AK91">
        <f t="shared" si="39"/>
        <v>0</v>
      </c>
      <c r="AL91">
        <f t="shared" si="40"/>
        <v>7</v>
      </c>
      <c r="AM91">
        <f t="shared" si="41"/>
        <v>8</v>
      </c>
      <c r="AN91">
        <f t="shared" si="42"/>
        <v>4</v>
      </c>
      <c r="AO91">
        <f t="shared" si="43"/>
        <v>4</v>
      </c>
      <c r="AP91">
        <f t="shared" si="44"/>
        <v>8</v>
      </c>
      <c r="AQ91">
        <f t="shared" si="45"/>
        <v>0</v>
      </c>
      <c r="AR91">
        <f t="shared" si="26"/>
        <v>0</v>
      </c>
      <c r="AS91" t="str">
        <f t="shared" si="27"/>
        <v/>
      </c>
      <c r="AT91">
        <f t="shared" si="28"/>
        <v>8</v>
      </c>
      <c r="AU91">
        <f t="shared" si="29"/>
        <v>0</v>
      </c>
      <c r="AV91" t="str">
        <f t="shared" si="30"/>
        <v/>
      </c>
    </row>
    <row r="92" spans="1:48" x14ac:dyDescent="0.25">
      <c r="A92" s="90" t="s">
        <v>88</v>
      </c>
      <c r="B92" s="116" t="s">
        <v>487</v>
      </c>
      <c r="C92" s="117" t="s">
        <v>443</v>
      </c>
      <c r="D92" s="149">
        <v>0.73124999999999996</v>
      </c>
      <c r="E92" s="141">
        <v>35.5</v>
      </c>
      <c r="F92" s="141">
        <v>16</v>
      </c>
      <c r="G92" s="141">
        <v>0.38095238095238093</v>
      </c>
      <c r="H92" s="141">
        <v>6.05</v>
      </c>
      <c r="I92" s="141"/>
      <c r="J92" s="141"/>
      <c r="K92" s="141">
        <v>0</v>
      </c>
      <c r="L92" s="141">
        <v>0</v>
      </c>
      <c r="M92" s="141">
        <v>3</v>
      </c>
      <c r="N92" s="141">
        <v>0</v>
      </c>
      <c r="O92" s="141">
        <v>3</v>
      </c>
      <c r="P92" s="141">
        <v>2.5</v>
      </c>
      <c r="Q92" s="141">
        <v>0.5</v>
      </c>
      <c r="R92" s="141">
        <v>3</v>
      </c>
      <c r="S92" s="141">
        <v>0</v>
      </c>
      <c r="T92" s="141">
        <v>0.05</v>
      </c>
      <c r="U92" s="141"/>
      <c r="V92" s="141">
        <v>3.05</v>
      </c>
      <c r="W92" s="142">
        <v>0</v>
      </c>
      <c r="AA92" t="str">
        <f t="shared" si="24"/>
        <v>Conventional</v>
      </c>
      <c r="AB92">
        <f t="shared" si="25"/>
        <v>0.73124999999999996</v>
      </c>
      <c r="AC92">
        <f t="shared" si="31"/>
        <v>35.5</v>
      </c>
      <c r="AD92">
        <f t="shared" si="32"/>
        <v>16</v>
      </c>
      <c r="AE92">
        <f t="shared" si="33"/>
        <v>0.38095238095238093</v>
      </c>
      <c r="AF92">
        <f t="shared" si="34"/>
        <v>6.05</v>
      </c>
      <c r="AG92" t="str">
        <f t="shared" si="35"/>
        <v/>
      </c>
      <c r="AH92" t="str">
        <f t="shared" si="36"/>
        <v/>
      </c>
      <c r="AI92">
        <f t="shared" si="37"/>
        <v>0</v>
      </c>
      <c r="AJ92">
        <f t="shared" si="38"/>
        <v>0</v>
      </c>
      <c r="AK92">
        <f t="shared" si="39"/>
        <v>3</v>
      </c>
      <c r="AL92">
        <f t="shared" si="40"/>
        <v>0</v>
      </c>
      <c r="AM92">
        <f t="shared" si="41"/>
        <v>3</v>
      </c>
      <c r="AN92">
        <f t="shared" si="42"/>
        <v>2.5</v>
      </c>
      <c r="AO92">
        <f t="shared" si="43"/>
        <v>0.5</v>
      </c>
      <c r="AP92">
        <f t="shared" si="44"/>
        <v>3</v>
      </c>
      <c r="AQ92">
        <f t="shared" si="45"/>
        <v>0</v>
      </c>
      <c r="AR92">
        <f t="shared" si="26"/>
        <v>0.05</v>
      </c>
      <c r="AS92" t="str">
        <f t="shared" si="27"/>
        <v/>
      </c>
      <c r="AT92">
        <f t="shared" si="28"/>
        <v>3.05</v>
      </c>
      <c r="AU92">
        <f t="shared" si="29"/>
        <v>0</v>
      </c>
      <c r="AV92" t="str">
        <f t="shared" si="30"/>
        <v/>
      </c>
    </row>
    <row r="93" spans="1:48" x14ac:dyDescent="0.25">
      <c r="A93" s="90" t="s">
        <v>88</v>
      </c>
      <c r="B93" s="116" t="s">
        <v>487</v>
      </c>
      <c r="C93" s="117" t="s">
        <v>453</v>
      </c>
      <c r="D93" s="149">
        <v>0.63749999999999996</v>
      </c>
      <c r="E93" s="141">
        <v>31</v>
      </c>
      <c r="F93" s="141">
        <v>18</v>
      </c>
      <c r="G93" s="141">
        <v>0.33333333333333331</v>
      </c>
      <c r="H93" s="141">
        <v>37</v>
      </c>
      <c r="I93" s="141"/>
      <c r="J93" s="141"/>
      <c r="K93" s="141">
        <v>0</v>
      </c>
      <c r="L93" s="141">
        <v>3</v>
      </c>
      <c r="M93" s="141">
        <v>3</v>
      </c>
      <c r="N93" s="141">
        <v>6</v>
      </c>
      <c r="O93" s="141">
        <v>12</v>
      </c>
      <c r="P93" s="141">
        <v>15</v>
      </c>
      <c r="Q93" s="141">
        <v>10</v>
      </c>
      <c r="R93" s="141">
        <v>25</v>
      </c>
      <c r="S93" s="141">
        <v>0</v>
      </c>
      <c r="T93" s="141">
        <v>0</v>
      </c>
      <c r="U93" s="141"/>
      <c r="V93" s="141">
        <v>25</v>
      </c>
      <c r="W93" s="142">
        <v>0</v>
      </c>
      <c r="AA93" t="str">
        <f t="shared" si="24"/>
        <v>Conventional</v>
      </c>
      <c r="AB93">
        <f t="shared" si="25"/>
        <v>0.63749999999999996</v>
      </c>
      <c r="AC93">
        <f t="shared" si="31"/>
        <v>31</v>
      </c>
      <c r="AD93">
        <f t="shared" si="32"/>
        <v>18</v>
      </c>
      <c r="AE93">
        <f t="shared" si="33"/>
        <v>0.33333333333333331</v>
      </c>
      <c r="AF93">
        <f t="shared" si="34"/>
        <v>37</v>
      </c>
      <c r="AG93" t="str">
        <f t="shared" si="35"/>
        <v/>
      </c>
      <c r="AH93" t="str">
        <f t="shared" si="36"/>
        <v/>
      </c>
      <c r="AI93">
        <f t="shared" si="37"/>
        <v>0</v>
      </c>
      <c r="AJ93">
        <f t="shared" si="38"/>
        <v>3</v>
      </c>
      <c r="AK93">
        <f t="shared" si="39"/>
        <v>3</v>
      </c>
      <c r="AL93">
        <f t="shared" si="40"/>
        <v>6</v>
      </c>
      <c r="AM93">
        <f t="shared" si="41"/>
        <v>12</v>
      </c>
      <c r="AN93">
        <f t="shared" si="42"/>
        <v>15</v>
      </c>
      <c r="AO93">
        <f t="shared" si="43"/>
        <v>10</v>
      </c>
      <c r="AP93">
        <f t="shared" si="44"/>
        <v>25</v>
      </c>
      <c r="AQ93">
        <f t="shared" si="45"/>
        <v>0</v>
      </c>
      <c r="AR93">
        <f t="shared" si="26"/>
        <v>0</v>
      </c>
      <c r="AS93" t="str">
        <f t="shared" si="27"/>
        <v/>
      </c>
      <c r="AT93">
        <f t="shared" si="28"/>
        <v>25</v>
      </c>
      <c r="AU93">
        <f t="shared" si="29"/>
        <v>0</v>
      </c>
      <c r="AV93" t="str">
        <f t="shared" si="30"/>
        <v/>
      </c>
    </row>
    <row r="94" spans="1:48" x14ac:dyDescent="0.25">
      <c r="A94" s="90" t="s">
        <v>88</v>
      </c>
      <c r="B94" s="116" t="s">
        <v>487</v>
      </c>
      <c r="C94" s="117" t="s">
        <v>442</v>
      </c>
      <c r="D94" s="149">
        <v>0.64375000000000004</v>
      </c>
      <c r="E94" s="141">
        <v>29.5</v>
      </c>
      <c r="F94" s="141">
        <v>16</v>
      </c>
      <c r="G94" s="141">
        <v>0.23809523809523808</v>
      </c>
      <c r="H94" s="141">
        <v>10</v>
      </c>
      <c r="I94" s="141"/>
      <c r="J94" s="141"/>
      <c r="K94" s="141">
        <v>0</v>
      </c>
      <c r="L94" s="141">
        <v>1.5</v>
      </c>
      <c r="M94" s="141">
        <v>1.5</v>
      </c>
      <c r="N94" s="141">
        <v>0</v>
      </c>
      <c r="O94" s="141">
        <v>3</v>
      </c>
      <c r="P94" s="141">
        <v>7</v>
      </c>
      <c r="Q94" s="141">
        <v>0</v>
      </c>
      <c r="R94" s="141">
        <v>7</v>
      </c>
      <c r="S94" s="141">
        <v>0</v>
      </c>
      <c r="T94" s="141">
        <v>0</v>
      </c>
      <c r="U94" s="141"/>
      <c r="V94" s="141">
        <v>7</v>
      </c>
      <c r="W94" s="142">
        <v>0</v>
      </c>
      <c r="AA94" t="str">
        <f t="shared" si="24"/>
        <v>Conventional</v>
      </c>
      <c r="AB94">
        <f t="shared" si="25"/>
        <v>0.64375000000000004</v>
      </c>
      <c r="AC94">
        <f t="shared" si="31"/>
        <v>29.5</v>
      </c>
      <c r="AD94">
        <f t="shared" si="32"/>
        <v>16</v>
      </c>
      <c r="AE94">
        <f t="shared" si="33"/>
        <v>0.23809523809523808</v>
      </c>
      <c r="AF94">
        <f t="shared" si="34"/>
        <v>10</v>
      </c>
      <c r="AG94" t="str">
        <f t="shared" si="35"/>
        <v/>
      </c>
      <c r="AH94" t="str">
        <f t="shared" si="36"/>
        <v/>
      </c>
      <c r="AI94">
        <f t="shared" si="37"/>
        <v>0</v>
      </c>
      <c r="AJ94">
        <f t="shared" si="38"/>
        <v>1.5</v>
      </c>
      <c r="AK94">
        <f t="shared" si="39"/>
        <v>1.5</v>
      </c>
      <c r="AL94">
        <f t="shared" si="40"/>
        <v>0</v>
      </c>
      <c r="AM94">
        <f t="shared" si="41"/>
        <v>3</v>
      </c>
      <c r="AN94">
        <f t="shared" si="42"/>
        <v>7</v>
      </c>
      <c r="AO94">
        <f t="shared" si="43"/>
        <v>0</v>
      </c>
      <c r="AP94">
        <f t="shared" si="44"/>
        <v>7</v>
      </c>
      <c r="AQ94">
        <f t="shared" si="45"/>
        <v>0</v>
      </c>
      <c r="AR94">
        <f t="shared" si="26"/>
        <v>0</v>
      </c>
      <c r="AS94" t="str">
        <f t="shared" si="27"/>
        <v/>
      </c>
      <c r="AT94">
        <f t="shared" si="28"/>
        <v>7</v>
      </c>
      <c r="AU94">
        <f t="shared" si="29"/>
        <v>0</v>
      </c>
      <c r="AV94" t="str">
        <f t="shared" si="30"/>
        <v/>
      </c>
    </row>
    <row r="95" spans="1:48" x14ac:dyDescent="0.25">
      <c r="A95" s="90" t="s">
        <v>88</v>
      </c>
      <c r="B95" s="116" t="s">
        <v>487</v>
      </c>
      <c r="C95" s="117" t="s">
        <v>441</v>
      </c>
      <c r="D95" s="149">
        <v>0.6875</v>
      </c>
      <c r="E95" s="141">
        <v>32</v>
      </c>
      <c r="F95" s="141">
        <v>17</v>
      </c>
      <c r="G95" s="141">
        <v>0.23809523809523808</v>
      </c>
      <c r="H95" s="141">
        <v>3</v>
      </c>
      <c r="I95" s="141"/>
      <c r="J95" s="141"/>
      <c r="K95" s="141">
        <v>0</v>
      </c>
      <c r="L95" s="141">
        <v>0</v>
      </c>
      <c r="M95" s="141">
        <v>1</v>
      </c>
      <c r="N95" s="141">
        <v>0</v>
      </c>
      <c r="O95" s="141">
        <v>1</v>
      </c>
      <c r="P95" s="141">
        <v>1</v>
      </c>
      <c r="Q95" s="141">
        <v>1</v>
      </c>
      <c r="R95" s="141">
        <v>2</v>
      </c>
      <c r="S95" s="141">
        <v>0</v>
      </c>
      <c r="T95" s="141">
        <v>0</v>
      </c>
      <c r="U95" s="141"/>
      <c r="V95" s="141">
        <v>2</v>
      </c>
      <c r="W95" s="142">
        <v>0</v>
      </c>
      <c r="AA95" t="str">
        <f t="shared" si="24"/>
        <v>Conventional</v>
      </c>
      <c r="AB95">
        <f t="shared" si="25"/>
        <v>0.6875</v>
      </c>
      <c r="AC95">
        <f t="shared" si="31"/>
        <v>32</v>
      </c>
      <c r="AD95">
        <f t="shared" si="32"/>
        <v>17</v>
      </c>
      <c r="AE95">
        <f t="shared" si="33"/>
        <v>0.23809523809523808</v>
      </c>
      <c r="AF95">
        <f t="shared" si="34"/>
        <v>3</v>
      </c>
      <c r="AG95" t="str">
        <f t="shared" si="35"/>
        <v/>
      </c>
      <c r="AH95" t="str">
        <f t="shared" si="36"/>
        <v/>
      </c>
      <c r="AI95">
        <f t="shared" si="37"/>
        <v>0</v>
      </c>
      <c r="AJ95">
        <f t="shared" si="38"/>
        <v>0</v>
      </c>
      <c r="AK95">
        <f t="shared" si="39"/>
        <v>1</v>
      </c>
      <c r="AL95">
        <f t="shared" si="40"/>
        <v>0</v>
      </c>
      <c r="AM95">
        <f t="shared" si="41"/>
        <v>1</v>
      </c>
      <c r="AN95">
        <f t="shared" si="42"/>
        <v>1</v>
      </c>
      <c r="AO95">
        <f t="shared" si="43"/>
        <v>1</v>
      </c>
      <c r="AP95">
        <f t="shared" si="44"/>
        <v>2</v>
      </c>
      <c r="AQ95">
        <f t="shared" si="45"/>
        <v>0</v>
      </c>
      <c r="AR95">
        <f t="shared" si="26"/>
        <v>0</v>
      </c>
      <c r="AS95" t="str">
        <f t="shared" si="27"/>
        <v/>
      </c>
      <c r="AT95">
        <f t="shared" si="28"/>
        <v>2</v>
      </c>
      <c r="AU95">
        <f t="shared" si="29"/>
        <v>0</v>
      </c>
      <c r="AV95" t="str">
        <f t="shared" si="30"/>
        <v/>
      </c>
    </row>
    <row r="96" spans="1:48" x14ac:dyDescent="0.25">
      <c r="A96" s="90" t="s">
        <v>88</v>
      </c>
      <c r="B96" s="114" t="s">
        <v>87</v>
      </c>
      <c r="C96" s="114" t="s">
        <v>470</v>
      </c>
      <c r="D96" s="150">
        <v>0.6785714285714286</v>
      </c>
      <c r="E96" s="138"/>
      <c r="F96" s="138"/>
      <c r="G96" s="138"/>
      <c r="H96" s="138">
        <v>0</v>
      </c>
      <c r="I96" s="138"/>
      <c r="J96" s="138"/>
      <c r="K96" s="138">
        <v>0</v>
      </c>
      <c r="L96" s="138">
        <v>0</v>
      </c>
      <c r="M96" s="138">
        <v>0</v>
      </c>
      <c r="N96" s="138">
        <v>0</v>
      </c>
      <c r="O96" s="138">
        <v>0</v>
      </c>
      <c r="P96" s="138">
        <v>0</v>
      </c>
      <c r="Q96" s="138">
        <v>0</v>
      </c>
      <c r="R96" s="138">
        <v>0</v>
      </c>
      <c r="S96" s="138"/>
      <c r="T96" s="138"/>
      <c r="U96" s="138">
        <v>0</v>
      </c>
      <c r="V96" s="138">
        <v>0</v>
      </c>
      <c r="W96" s="140"/>
      <c r="AA96" t="str">
        <f t="shared" si="24"/>
        <v>Conventional</v>
      </c>
      <c r="AB96">
        <f t="shared" si="25"/>
        <v>0.6785714285714286</v>
      </c>
      <c r="AC96" t="str">
        <f t="shared" si="31"/>
        <v/>
      </c>
      <c r="AD96" t="str">
        <f t="shared" si="32"/>
        <v/>
      </c>
      <c r="AE96" t="str">
        <f t="shared" si="33"/>
        <v/>
      </c>
      <c r="AF96">
        <f t="shared" si="34"/>
        <v>0</v>
      </c>
      <c r="AG96" t="str">
        <f t="shared" si="35"/>
        <v/>
      </c>
      <c r="AH96" t="str">
        <f t="shared" si="36"/>
        <v/>
      </c>
      <c r="AI96">
        <f t="shared" si="37"/>
        <v>0</v>
      </c>
      <c r="AJ96">
        <f t="shared" si="38"/>
        <v>0</v>
      </c>
      <c r="AK96">
        <f t="shared" si="39"/>
        <v>0</v>
      </c>
      <c r="AL96">
        <f t="shared" si="40"/>
        <v>0</v>
      </c>
      <c r="AM96">
        <f t="shared" si="41"/>
        <v>0</v>
      </c>
      <c r="AN96">
        <f t="shared" si="42"/>
        <v>0</v>
      </c>
      <c r="AO96">
        <f t="shared" si="43"/>
        <v>0</v>
      </c>
      <c r="AP96">
        <f t="shared" si="44"/>
        <v>0</v>
      </c>
      <c r="AQ96" t="str">
        <f t="shared" si="45"/>
        <v/>
      </c>
      <c r="AR96" t="str">
        <f t="shared" si="26"/>
        <v/>
      </c>
      <c r="AS96">
        <f t="shared" si="27"/>
        <v>0</v>
      </c>
      <c r="AT96">
        <f t="shared" si="28"/>
        <v>0</v>
      </c>
      <c r="AU96" t="str">
        <f t="shared" si="29"/>
        <v/>
      </c>
      <c r="AV96" t="str">
        <f t="shared" si="30"/>
        <v/>
      </c>
    </row>
    <row r="97" spans="1:48" x14ac:dyDescent="0.25">
      <c r="A97" s="90" t="s">
        <v>88</v>
      </c>
      <c r="B97" s="116" t="s">
        <v>87</v>
      </c>
      <c r="C97" s="117" t="s">
        <v>466</v>
      </c>
      <c r="D97" s="149">
        <v>0.70238095238095233</v>
      </c>
      <c r="E97" s="141"/>
      <c r="F97" s="141"/>
      <c r="G97" s="141"/>
      <c r="H97" s="141">
        <v>6</v>
      </c>
      <c r="I97" s="141"/>
      <c r="J97" s="141"/>
      <c r="K97" s="141">
        <v>0</v>
      </c>
      <c r="L97" s="141">
        <v>4</v>
      </c>
      <c r="M97" s="141">
        <v>0</v>
      </c>
      <c r="N97" s="141">
        <v>0</v>
      </c>
      <c r="O97" s="141">
        <v>4</v>
      </c>
      <c r="P97" s="141">
        <v>2</v>
      </c>
      <c r="Q97" s="141">
        <v>0</v>
      </c>
      <c r="R97" s="141">
        <v>2</v>
      </c>
      <c r="S97" s="141"/>
      <c r="T97" s="141"/>
      <c r="U97" s="141">
        <v>0</v>
      </c>
      <c r="V97" s="141">
        <v>2</v>
      </c>
      <c r="W97" s="142"/>
      <c r="AA97" t="str">
        <f t="shared" si="24"/>
        <v>Conventional</v>
      </c>
      <c r="AB97">
        <f t="shared" si="25"/>
        <v>0.70238095238095233</v>
      </c>
      <c r="AC97" t="str">
        <f t="shared" si="31"/>
        <v/>
      </c>
      <c r="AD97" t="str">
        <f t="shared" si="32"/>
        <v/>
      </c>
      <c r="AE97" t="str">
        <f t="shared" si="33"/>
        <v/>
      </c>
      <c r="AF97">
        <f t="shared" si="34"/>
        <v>6</v>
      </c>
      <c r="AG97" t="str">
        <f t="shared" si="35"/>
        <v/>
      </c>
      <c r="AH97" t="str">
        <f t="shared" si="36"/>
        <v/>
      </c>
      <c r="AI97">
        <f t="shared" si="37"/>
        <v>0</v>
      </c>
      <c r="AJ97">
        <f t="shared" si="38"/>
        <v>4</v>
      </c>
      <c r="AK97">
        <f t="shared" si="39"/>
        <v>0</v>
      </c>
      <c r="AL97">
        <f t="shared" si="40"/>
        <v>0</v>
      </c>
      <c r="AM97">
        <f t="shared" si="41"/>
        <v>4</v>
      </c>
      <c r="AN97">
        <f t="shared" si="42"/>
        <v>2</v>
      </c>
      <c r="AO97">
        <f t="shared" si="43"/>
        <v>0</v>
      </c>
      <c r="AP97">
        <f t="shared" si="44"/>
        <v>2</v>
      </c>
      <c r="AQ97" t="str">
        <f t="shared" si="45"/>
        <v/>
      </c>
      <c r="AR97" t="str">
        <f t="shared" si="26"/>
        <v/>
      </c>
      <c r="AS97">
        <f t="shared" si="27"/>
        <v>0</v>
      </c>
      <c r="AT97">
        <f t="shared" si="28"/>
        <v>2</v>
      </c>
      <c r="AU97" t="str">
        <f t="shared" si="29"/>
        <v/>
      </c>
      <c r="AV97" t="str">
        <f t="shared" si="30"/>
        <v/>
      </c>
    </row>
    <row r="98" spans="1:48" x14ac:dyDescent="0.25">
      <c r="A98" s="90" t="s">
        <v>88</v>
      </c>
      <c r="B98" s="116" t="s">
        <v>87</v>
      </c>
      <c r="C98" s="117" t="s">
        <v>464</v>
      </c>
      <c r="D98" s="149">
        <v>0.6785714285714286</v>
      </c>
      <c r="E98" s="141"/>
      <c r="F98" s="141"/>
      <c r="G98" s="141"/>
      <c r="H98" s="141">
        <v>4</v>
      </c>
      <c r="I98" s="141"/>
      <c r="J98" s="141"/>
      <c r="K98" s="141">
        <v>0</v>
      </c>
      <c r="L98" s="141">
        <v>2</v>
      </c>
      <c r="M98" s="141">
        <v>0</v>
      </c>
      <c r="N98" s="141">
        <v>0</v>
      </c>
      <c r="O98" s="141">
        <v>2</v>
      </c>
      <c r="P98" s="141">
        <v>2</v>
      </c>
      <c r="Q98" s="141">
        <v>0</v>
      </c>
      <c r="R98" s="141">
        <v>2</v>
      </c>
      <c r="S98" s="141"/>
      <c r="T98" s="141"/>
      <c r="U98" s="141">
        <v>0</v>
      </c>
      <c r="V98" s="141">
        <v>2</v>
      </c>
      <c r="W98" s="142"/>
      <c r="AA98" t="str">
        <f t="shared" si="24"/>
        <v>Conventional</v>
      </c>
      <c r="AB98">
        <f t="shared" si="25"/>
        <v>0.6785714285714286</v>
      </c>
      <c r="AC98" t="str">
        <f t="shared" si="31"/>
        <v/>
      </c>
      <c r="AD98" t="str">
        <f t="shared" si="32"/>
        <v/>
      </c>
      <c r="AE98" t="str">
        <f t="shared" si="33"/>
        <v/>
      </c>
      <c r="AF98">
        <f t="shared" si="34"/>
        <v>4</v>
      </c>
      <c r="AG98" t="str">
        <f t="shared" si="35"/>
        <v/>
      </c>
      <c r="AH98" t="str">
        <f t="shared" si="36"/>
        <v/>
      </c>
      <c r="AI98">
        <f t="shared" si="37"/>
        <v>0</v>
      </c>
      <c r="AJ98">
        <f t="shared" si="38"/>
        <v>2</v>
      </c>
      <c r="AK98">
        <f t="shared" si="39"/>
        <v>0</v>
      </c>
      <c r="AL98">
        <f t="shared" si="40"/>
        <v>0</v>
      </c>
      <c r="AM98">
        <f t="shared" si="41"/>
        <v>2</v>
      </c>
      <c r="AN98">
        <f t="shared" si="42"/>
        <v>2</v>
      </c>
      <c r="AO98">
        <f t="shared" si="43"/>
        <v>0</v>
      </c>
      <c r="AP98">
        <f t="shared" si="44"/>
        <v>2</v>
      </c>
      <c r="AQ98" t="str">
        <f t="shared" si="45"/>
        <v/>
      </c>
      <c r="AR98" t="str">
        <f t="shared" si="26"/>
        <v/>
      </c>
      <c r="AS98">
        <f t="shared" si="27"/>
        <v>0</v>
      </c>
      <c r="AT98">
        <f t="shared" si="28"/>
        <v>2</v>
      </c>
      <c r="AU98" t="str">
        <f t="shared" si="29"/>
        <v/>
      </c>
      <c r="AV98" t="str">
        <f t="shared" si="30"/>
        <v/>
      </c>
    </row>
    <row r="99" spans="1:48" x14ac:dyDescent="0.25">
      <c r="A99" s="90" t="s">
        <v>88</v>
      </c>
      <c r="B99" s="116" t="s">
        <v>87</v>
      </c>
      <c r="C99" s="117" t="s">
        <v>471</v>
      </c>
      <c r="D99" s="149">
        <v>0.7857142857142857</v>
      </c>
      <c r="E99" s="141"/>
      <c r="F99" s="141"/>
      <c r="G99" s="141"/>
      <c r="H99" s="141">
        <v>1</v>
      </c>
      <c r="I99" s="141"/>
      <c r="J99" s="141"/>
      <c r="K99" s="141">
        <v>0</v>
      </c>
      <c r="L99" s="141">
        <v>1</v>
      </c>
      <c r="M99" s="141">
        <v>0</v>
      </c>
      <c r="N99" s="141">
        <v>0</v>
      </c>
      <c r="O99" s="141">
        <v>1</v>
      </c>
      <c r="P99" s="141">
        <v>0</v>
      </c>
      <c r="Q99" s="141">
        <v>0</v>
      </c>
      <c r="R99" s="141">
        <v>0</v>
      </c>
      <c r="S99" s="141"/>
      <c r="T99" s="141"/>
      <c r="U99" s="141">
        <v>0</v>
      </c>
      <c r="V99" s="141">
        <v>0</v>
      </c>
      <c r="W99" s="142"/>
      <c r="AA99" t="str">
        <f t="shared" si="24"/>
        <v>Conventional</v>
      </c>
      <c r="AB99">
        <f t="shared" si="25"/>
        <v>0.7857142857142857</v>
      </c>
      <c r="AC99" t="str">
        <f t="shared" si="31"/>
        <v/>
      </c>
      <c r="AD99" t="str">
        <f t="shared" si="32"/>
        <v/>
      </c>
      <c r="AE99" t="str">
        <f t="shared" si="33"/>
        <v/>
      </c>
      <c r="AF99">
        <f t="shared" si="34"/>
        <v>1</v>
      </c>
      <c r="AG99" t="str">
        <f t="shared" si="35"/>
        <v/>
      </c>
      <c r="AH99" t="str">
        <f t="shared" si="36"/>
        <v/>
      </c>
      <c r="AI99">
        <f t="shared" si="37"/>
        <v>0</v>
      </c>
      <c r="AJ99">
        <f t="shared" si="38"/>
        <v>1</v>
      </c>
      <c r="AK99">
        <f t="shared" si="39"/>
        <v>0</v>
      </c>
      <c r="AL99">
        <f t="shared" si="40"/>
        <v>0</v>
      </c>
      <c r="AM99">
        <f t="shared" si="41"/>
        <v>1</v>
      </c>
      <c r="AN99">
        <f t="shared" si="42"/>
        <v>0</v>
      </c>
      <c r="AO99">
        <f t="shared" si="43"/>
        <v>0</v>
      </c>
      <c r="AP99">
        <f t="shared" si="44"/>
        <v>0</v>
      </c>
      <c r="AQ99" t="str">
        <f t="shared" si="45"/>
        <v/>
      </c>
      <c r="AR99" t="str">
        <f t="shared" si="26"/>
        <v/>
      </c>
      <c r="AS99">
        <f t="shared" si="27"/>
        <v>0</v>
      </c>
      <c r="AT99">
        <f t="shared" si="28"/>
        <v>0</v>
      </c>
      <c r="AU99" t="str">
        <f t="shared" si="29"/>
        <v/>
      </c>
      <c r="AV99" t="str">
        <f t="shared" si="30"/>
        <v/>
      </c>
    </row>
    <row r="100" spans="1:48" x14ac:dyDescent="0.25">
      <c r="A100" s="90" t="s">
        <v>88</v>
      </c>
      <c r="B100" s="116" t="s">
        <v>87</v>
      </c>
      <c r="C100" s="117" t="s">
        <v>462</v>
      </c>
      <c r="D100" s="149">
        <v>0.59523809523809523</v>
      </c>
      <c r="E100" s="141"/>
      <c r="F100" s="141"/>
      <c r="G100" s="141"/>
      <c r="H100" s="141">
        <v>4</v>
      </c>
      <c r="I100" s="141"/>
      <c r="J100" s="141"/>
      <c r="K100" s="141">
        <v>0</v>
      </c>
      <c r="L100" s="141">
        <v>2</v>
      </c>
      <c r="M100" s="141">
        <v>0</v>
      </c>
      <c r="N100" s="141">
        <v>0</v>
      </c>
      <c r="O100" s="141">
        <v>2</v>
      </c>
      <c r="P100" s="141">
        <v>2</v>
      </c>
      <c r="Q100" s="141">
        <v>0</v>
      </c>
      <c r="R100" s="141">
        <v>2</v>
      </c>
      <c r="S100" s="141"/>
      <c r="T100" s="141"/>
      <c r="U100" s="141">
        <v>0</v>
      </c>
      <c r="V100" s="141">
        <v>2</v>
      </c>
      <c r="W100" s="142"/>
      <c r="AA100" t="str">
        <f t="shared" si="24"/>
        <v>Conventional</v>
      </c>
      <c r="AB100">
        <f t="shared" si="25"/>
        <v>0.59523809523809523</v>
      </c>
      <c r="AC100" t="str">
        <f t="shared" si="31"/>
        <v/>
      </c>
      <c r="AD100" t="str">
        <f t="shared" si="32"/>
        <v/>
      </c>
      <c r="AE100" t="str">
        <f t="shared" si="33"/>
        <v/>
      </c>
      <c r="AF100">
        <f t="shared" si="34"/>
        <v>4</v>
      </c>
      <c r="AG100" t="str">
        <f t="shared" si="35"/>
        <v/>
      </c>
      <c r="AH100" t="str">
        <f t="shared" si="36"/>
        <v/>
      </c>
      <c r="AI100">
        <f t="shared" si="37"/>
        <v>0</v>
      </c>
      <c r="AJ100">
        <f t="shared" si="38"/>
        <v>2</v>
      </c>
      <c r="AK100">
        <f t="shared" si="39"/>
        <v>0</v>
      </c>
      <c r="AL100">
        <f t="shared" si="40"/>
        <v>0</v>
      </c>
      <c r="AM100">
        <f t="shared" si="41"/>
        <v>2</v>
      </c>
      <c r="AN100">
        <f t="shared" si="42"/>
        <v>2</v>
      </c>
      <c r="AO100">
        <f t="shared" si="43"/>
        <v>0</v>
      </c>
      <c r="AP100">
        <f t="shared" si="44"/>
        <v>2</v>
      </c>
      <c r="AQ100" t="str">
        <f t="shared" si="45"/>
        <v/>
      </c>
      <c r="AR100" t="str">
        <f t="shared" si="26"/>
        <v/>
      </c>
      <c r="AS100">
        <f t="shared" si="27"/>
        <v>0</v>
      </c>
      <c r="AT100">
        <f t="shared" si="28"/>
        <v>2</v>
      </c>
      <c r="AU100" t="str">
        <f t="shared" si="29"/>
        <v/>
      </c>
      <c r="AV100" t="str">
        <f t="shared" si="30"/>
        <v/>
      </c>
    </row>
    <row r="101" spans="1:48" x14ac:dyDescent="0.25">
      <c r="A101" s="90" t="s">
        <v>88</v>
      </c>
      <c r="B101" s="116" t="s">
        <v>87</v>
      </c>
      <c r="C101" s="117" t="s">
        <v>460</v>
      </c>
      <c r="D101" s="149">
        <v>0.70238095238095233</v>
      </c>
      <c r="E101" s="141"/>
      <c r="F101" s="141"/>
      <c r="G101" s="141"/>
      <c r="H101" s="141">
        <v>0</v>
      </c>
      <c r="I101" s="141"/>
      <c r="J101" s="141"/>
      <c r="K101" s="141">
        <v>0</v>
      </c>
      <c r="L101" s="141">
        <v>0</v>
      </c>
      <c r="M101" s="141">
        <v>0</v>
      </c>
      <c r="N101" s="141">
        <v>0</v>
      </c>
      <c r="O101" s="141">
        <v>0</v>
      </c>
      <c r="P101" s="141">
        <v>0</v>
      </c>
      <c r="Q101" s="141">
        <v>0</v>
      </c>
      <c r="R101" s="141">
        <v>0</v>
      </c>
      <c r="S101" s="141"/>
      <c r="T101" s="141"/>
      <c r="U101" s="141">
        <v>0</v>
      </c>
      <c r="V101" s="141">
        <v>0</v>
      </c>
      <c r="W101" s="142"/>
      <c r="AA101" t="str">
        <f t="shared" si="24"/>
        <v>Conventional</v>
      </c>
      <c r="AB101">
        <f t="shared" si="25"/>
        <v>0.70238095238095233</v>
      </c>
      <c r="AC101" t="str">
        <f t="shared" si="31"/>
        <v/>
      </c>
      <c r="AD101" t="str">
        <f t="shared" si="32"/>
        <v/>
      </c>
      <c r="AE101" t="str">
        <f t="shared" si="33"/>
        <v/>
      </c>
      <c r="AF101">
        <f t="shared" si="34"/>
        <v>0</v>
      </c>
      <c r="AG101" t="str">
        <f t="shared" si="35"/>
        <v/>
      </c>
      <c r="AH101" t="str">
        <f t="shared" si="36"/>
        <v/>
      </c>
      <c r="AI101">
        <f t="shared" si="37"/>
        <v>0</v>
      </c>
      <c r="AJ101">
        <f t="shared" si="38"/>
        <v>0</v>
      </c>
      <c r="AK101">
        <f t="shared" si="39"/>
        <v>0</v>
      </c>
      <c r="AL101">
        <f t="shared" si="40"/>
        <v>0</v>
      </c>
      <c r="AM101">
        <f t="shared" si="41"/>
        <v>0</v>
      </c>
      <c r="AN101">
        <f t="shared" si="42"/>
        <v>0</v>
      </c>
      <c r="AO101">
        <f t="shared" si="43"/>
        <v>0</v>
      </c>
      <c r="AP101">
        <f t="shared" si="44"/>
        <v>0</v>
      </c>
      <c r="AQ101" t="str">
        <f t="shared" si="45"/>
        <v/>
      </c>
      <c r="AR101" t="str">
        <f t="shared" si="26"/>
        <v/>
      </c>
      <c r="AS101">
        <f t="shared" si="27"/>
        <v>0</v>
      </c>
      <c r="AT101">
        <f t="shared" si="28"/>
        <v>0</v>
      </c>
      <c r="AU101" t="str">
        <f t="shared" si="29"/>
        <v/>
      </c>
      <c r="AV101" t="str">
        <f t="shared" si="30"/>
        <v/>
      </c>
    </row>
    <row r="102" spans="1:48" x14ac:dyDescent="0.25">
      <c r="A102" s="90" t="s">
        <v>88</v>
      </c>
      <c r="B102" s="116" t="s">
        <v>87</v>
      </c>
      <c r="C102" s="117" t="s">
        <v>648</v>
      </c>
      <c r="D102" s="149">
        <v>0.80952380952380953</v>
      </c>
      <c r="E102" s="141"/>
      <c r="F102" s="141"/>
      <c r="G102" s="141"/>
      <c r="H102" s="141">
        <v>10.8</v>
      </c>
      <c r="I102" s="141"/>
      <c r="J102" s="141"/>
      <c r="K102" s="141">
        <v>0</v>
      </c>
      <c r="L102" s="141">
        <v>0.9</v>
      </c>
      <c r="M102" s="141">
        <v>2.7</v>
      </c>
      <c r="N102" s="141">
        <v>5.4</v>
      </c>
      <c r="O102" s="141">
        <v>9</v>
      </c>
      <c r="P102" s="141">
        <v>0</v>
      </c>
      <c r="Q102" s="141">
        <v>1.8</v>
      </c>
      <c r="R102" s="141">
        <v>1.8</v>
      </c>
      <c r="S102" s="141"/>
      <c r="T102" s="141"/>
      <c r="U102" s="141">
        <v>0</v>
      </c>
      <c r="V102" s="141">
        <v>1.8</v>
      </c>
      <c r="W102" s="142"/>
      <c r="AA102" t="str">
        <f t="shared" si="24"/>
        <v>Conventional</v>
      </c>
      <c r="AB102">
        <f t="shared" si="25"/>
        <v>0.80952380952380953</v>
      </c>
      <c r="AC102" t="str">
        <f t="shared" si="31"/>
        <v/>
      </c>
      <c r="AD102" t="str">
        <f t="shared" si="32"/>
        <v/>
      </c>
      <c r="AE102" t="str">
        <f t="shared" si="33"/>
        <v/>
      </c>
      <c r="AF102">
        <f t="shared" si="34"/>
        <v>10.8</v>
      </c>
      <c r="AG102" t="str">
        <f t="shared" si="35"/>
        <v/>
      </c>
      <c r="AH102" t="str">
        <f t="shared" si="36"/>
        <v/>
      </c>
      <c r="AI102">
        <f t="shared" si="37"/>
        <v>0</v>
      </c>
      <c r="AJ102">
        <f t="shared" si="38"/>
        <v>0.9</v>
      </c>
      <c r="AK102">
        <f t="shared" si="39"/>
        <v>2.7</v>
      </c>
      <c r="AL102">
        <f t="shared" si="40"/>
        <v>5.4</v>
      </c>
      <c r="AM102">
        <f t="shared" si="41"/>
        <v>9</v>
      </c>
      <c r="AN102">
        <f t="shared" si="42"/>
        <v>0</v>
      </c>
      <c r="AO102">
        <f t="shared" si="43"/>
        <v>1.8</v>
      </c>
      <c r="AP102">
        <f t="shared" si="44"/>
        <v>1.8</v>
      </c>
      <c r="AQ102" t="str">
        <f t="shared" si="45"/>
        <v/>
      </c>
      <c r="AR102" t="str">
        <f t="shared" si="26"/>
        <v/>
      </c>
      <c r="AS102">
        <f t="shared" si="27"/>
        <v>0</v>
      </c>
      <c r="AT102">
        <f t="shared" si="28"/>
        <v>1.8</v>
      </c>
      <c r="AU102" t="str">
        <f t="shared" si="29"/>
        <v/>
      </c>
      <c r="AV102" t="str">
        <f t="shared" si="30"/>
        <v/>
      </c>
    </row>
    <row r="103" spans="1:48" x14ac:dyDescent="0.25">
      <c r="A103" s="90" t="s">
        <v>88</v>
      </c>
      <c r="B103" s="116" t="s">
        <v>87</v>
      </c>
      <c r="C103" s="117" t="s">
        <v>645</v>
      </c>
      <c r="D103" s="149">
        <v>0.94047619047619047</v>
      </c>
      <c r="E103" s="141"/>
      <c r="F103" s="141"/>
      <c r="G103" s="141"/>
      <c r="H103" s="141">
        <v>6</v>
      </c>
      <c r="I103" s="141"/>
      <c r="J103" s="141"/>
      <c r="K103" s="141">
        <v>0</v>
      </c>
      <c r="L103" s="141">
        <v>0</v>
      </c>
      <c r="M103" s="141">
        <v>2</v>
      </c>
      <c r="N103" s="141">
        <v>2</v>
      </c>
      <c r="O103" s="141">
        <v>4</v>
      </c>
      <c r="P103" s="141">
        <v>0</v>
      </c>
      <c r="Q103" s="141">
        <v>2</v>
      </c>
      <c r="R103" s="141">
        <v>2</v>
      </c>
      <c r="S103" s="141"/>
      <c r="T103" s="141"/>
      <c r="U103" s="141">
        <v>0</v>
      </c>
      <c r="V103" s="141">
        <v>2</v>
      </c>
      <c r="W103" s="142"/>
      <c r="AA103" t="str">
        <f t="shared" si="24"/>
        <v>Conventional</v>
      </c>
      <c r="AB103">
        <f t="shared" si="25"/>
        <v>0.94047619047619047</v>
      </c>
      <c r="AC103" t="str">
        <f t="shared" si="31"/>
        <v/>
      </c>
      <c r="AD103" t="str">
        <f t="shared" si="32"/>
        <v/>
      </c>
      <c r="AE103" t="str">
        <f t="shared" si="33"/>
        <v/>
      </c>
      <c r="AF103">
        <f t="shared" si="34"/>
        <v>6</v>
      </c>
      <c r="AG103" t="str">
        <f t="shared" si="35"/>
        <v/>
      </c>
      <c r="AH103" t="str">
        <f t="shared" si="36"/>
        <v/>
      </c>
      <c r="AI103">
        <f t="shared" si="37"/>
        <v>0</v>
      </c>
      <c r="AJ103">
        <f t="shared" si="38"/>
        <v>0</v>
      </c>
      <c r="AK103">
        <f t="shared" si="39"/>
        <v>2</v>
      </c>
      <c r="AL103">
        <f t="shared" si="40"/>
        <v>2</v>
      </c>
      <c r="AM103">
        <f t="shared" si="41"/>
        <v>4</v>
      </c>
      <c r="AN103">
        <f t="shared" si="42"/>
        <v>0</v>
      </c>
      <c r="AO103">
        <f t="shared" si="43"/>
        <v>2</v>
      </c>
      <c r="AP103">
        <f t="shared" si="44"/>
        <v>2</v>
      </c>
      <c r="AQ103" t="str">
        <f t="shared" si="45"/>
        <v/>
      </c>
      <c r="AR103" t="str">
        <f t="shared" si="26"/>
        <v/>
      </c>
      <c r="AS103">
        <f t="shared" si="27"/>
        <v>0</v>
      </c>
      <c r="AT103">
        <f t="shared" si="28"/>
        <v>2</v>
      </c>
      <c r="AU103" t="str">
        <f t="shared" si="29"/>
        <v/>
      </c>
      <c r="AV103" t="str">
        <f t="shared" si="30"/>
        <v/>
      </c>
    </row>
    <row r="104" spans="1:48" x14ac:dyDescent="0.25">
      <c r="A104" s="90" t="s">
        <v>88</v>
      </c>
      <c r="B104" s="116" t="s">
        <v>87</v>
      </c>
      <c r="C104" s="117" t="s">
        <v>647</v>
      </c>
      <c r="D104" s="149">
        <v>0.49206349206349198</v>
      </c>
      <c r="E104" s="141"/>
      <c r="F104" s="141"/>
      <c r="G104" s="141"/>
      <c r="H104" s="141">
        <v>9.7833333333333332</v>
      </c>
      <c r="I104" s="141"/>
      <c r="J104" s="141"/>
      <c r="K104" s="141">
        <v>8.3333333333333329E-2</v>
      </c>
      <c r="L104" s="141">
        <v>2.6666666666666665</v>
      </c>
      <c r="M104" s="141">
        <v>1.3333333333333333</v>
      </c>
      <c r="N104" s="141">
        <v>1.6666666666666667</v>
      </c>
      <c r="O104" s="141">
        <v>5.666666666666667</v>
      </c>
      <c r="P104" s="141">
        <v>2</v>
      </c>
      <c r="Q104" s="141">
        <v>1.3333333333333333</v>
      </c>
      <c r="R104" s="141">
        <v>3.333333333333333</v>
      </c>
      <c r="S104" s="141"/>
      <c r="T104" s="141"/>
      <c r="U104" s="141">
        <v>0.7</v>
      </c>
      <c r="V104" s="141">
        <v>4.0333333333333332</v>
      </c>
      <c r="W104" s="142"/>
      <c r="AA104" t="str">
        <f t="shared" si="24"/>
        <v>Conventional</v>
      </c>
      <c r="AB104">
        <f t="shared" si="25"/>
        <v>0.49206349206349198</v>
      </c>
      <c r="AC104" t="str">
        <f t="shared" si="31"/>
        <v/>
      </c>
      <c r="AD104" t="str">
        <f t="shared" si="32"/>
        <v/>
      </c>
      <c r="AE104" t="str">
        <f t="shared" si="33"/>
        <v/>
      </c>
      <c r="AF104">
        <f t="shared" si="34"/>
        <v>9.7833333333333332</v>
      </c>
      <c r="AG104" t="str">
        <f t="shared" si="35"/>
        <v/>
      </c>
      <c r="AH104" t="str">
        <f t="shared" si="36"/>
        <v/>
      </c>
      <c r="AI104">
        <f t="shared" si="37"/>
        <v>8.3333333333333329E-2</v>
      </c>
      <c r="AJ104">
        <f t="shared" si="38"/>
        <v>2.6666666666666665</v>
      </c>
      <c r="AK104">
        <f t="shared" si="39"/>
        <v>1.3333333333333333</v>
      </c>
      <c r="AL104">
        <f t="shared" si="40"/>
        <v>1.6666666666666667</v>
      </c>
      <c r="AM104">
        <f t="shared" si="41"/>
        <v>5.666666666666667</v>
      </c>
      <c r="AN104">
        <f t="shared" si="42"/>
        <v>2</v>
      </c>
      <c r="AO104">
        <f t="shared" si="43"/>
        <v>1.3333333333333333</v>
      </c>
      <c r="AP104">
        <f t="shared" si="44"/>
        <v>3.333333333333333</v>
      </c>
      <c r="AQ104" t="str">
        <f t="shared" si="45"/>
        <v/>
      </c>
      <c r="AR104" t="str">
        <f t="shared" si="26"/>
        <v/>
      </c>
      <c r="AS104">
        <f t="shared" si="27"/>
        <v>0.7</v>
      </c>
      <c r="AT104">
        <f t="shared" si="28"/>
        <v>4.0333333333333332</v>
      </c>
      <c r="AU104" t="str">
        <f t="shared" si="29"/>
        <v/>
      </c>
      <c r="AV104" t="str">
        <f t="shared" si="30"/>
        <v/>
      </c>
    </row>
    <row r="105" spans="1:48" x14ac:dyDescent="0.25">
      <c r="A105" s="90" t="s">
        <v>88</v>
      </c>
      <c r="B105" s="114" t="s">
        <v>405</v>
      </c>
      <c r="C105" s="114" t="s">
        <v>733</v>
      </c>
      <c r="D105" s="150">
        <v>0.52500000000000002</v>
      </c>
      <c r="E105" s="138">
        <v>12</v>
      </c>
      <c r="F105" s="138">
        <v>20.166666666666668</v>
      </c>
      <c r="G105" s="138">
        <v>0.27500000000000002</v>
      </c>
      <c r="H105" s="138">
        <v>0.72812500000000002</v>
      </c>
      <c r="I105" s="138">
        <v>0.10312500000000001</v>
      </c>
      <c r="J105" s="138">
        <v>0.10416666666666667</v>
      </c>
      <c r="K105" s="138">
        <v>0.20729166666666668</v>
      </c>
      <c r="L105" s="138">
        <v>0.10416666666666667</v>
      </c>
      <c r="M105" s="138">
        <v>0.10416666666666667</v>
      </c>
      <c r="N105" s="138">
        <v>0.10416666666666667</v>
      </c>
      <c r="O105" s="138">
        <v>0.3125</v>
      </c>
      <c r="P105" s="138">
        <v>0.10416666666666667</v>
      </c>
      <c r="Q105" s="138">
        <v>0.10416666666666667</v>
      </c>
      <c r="R105" s="138">
        <v>0.20833333333333334</v>
      </c>
      <c r="S105" s="138">
        <v>0</v>
      </c>
      <c r="T105" s="138">
        <v>0</v>
      </c>
      <c r="U105" s="138"/>
      <c r="V105" s="138">
        <v>0.20833333333333334</v>
      </c>
      <c r="W105" s="140">
        <v>0</v>
      </c>
      <c r="AA105" t="str">
        <f t="shared" si="24"/>
        <v>Conventional</v>
      </c>
      <c r="AB105">
        <f t="shared" si="25"/>
        <v>0.52500000000000002</v>
      </c>
      <c r="AC105">
        <f t="shared" si="31"/>
        <v>12</v>
      </c>
      <c r="AD105">
        <f t="shared" si="32"/>
        <v>20.166666666666668</v>
      </c>
      <c r="AE105">
        <f t="shared" si="33"/>
        <v>0.27500000000000002</v>
      </c>
      <c r="AF105">
        <f t="shared" si="34"/>
        <v>0.72812500000000002</v>
      </c>
      <c r="AG105">
        <f t="shared" si="35"/>
        <v>0.10312500000000001</v>
      </c>
      <c r="AH105">
        <f t="shared" si="36"/>
        <v>0.10416666666666667</v>
      </c>
      <c r="AI105">
        <f t="shared" si="37"/>
        <v>0.20729166666666668</v>
      </c>
      <c r="AJ105">
        <f t="shared" si="38"/>
        <v>0.10416666666666667</v>
      </c>
      <c r="AK105">
        <f t="shared" si="39"/>
        <v>0.10416666666666667</v>
      </c>
      <c r="AL105">
        <f t="shared" si="40"/>
        <v>0.10416666666666667</v>
      </c>
      <c r="AM105">
        <f t="shared" si="41"/>
        <v>0.3125</v>
      </c>
      <c r="AN105">
        <f t="shared" si="42"/>
        <v>0.10416666666666667</v>
      </c>
      <c r="AO105">
        <f t="shared" si="43"/>
        <v>0.10416666666666667</v>
      </c>
      <c r="AP105">
        <f t="shared" si="44"/>
        <v>0.20833333333333334</v>
      </c>
      <c r="AQ105">
        <f t="shared" si="45"/>
        <v>0</v>
      </c>
      <c r="AR105">
        <f t="shared" si="26"/>
        <v>0</v>
      </c>
      <c r="AS105" t="str">
        <f t="shared" si="27"/>
        <v/>
      </c>
      <c r="AT105">
        <f t="shared" si="28"/>
        <v>0.20833333333333334</v>
      </c>
      <c r="AU105">
        <f t="shared" si="29"/>
        <v>0</v>
      </c>
      <c r="AV105" t="str">
        <f t="shared" si="30"/>
        <v/>
      </c>
    </row>
    <row r="106" spans="1:48" x14ac:dyDescent="0.25">
      <c r="A106" s="90" t="s">
        <v>88</v>
      </c>
      <c r="B106" s="116" t="s">
        <v>405</v>
      </c>
      <c r="C106" s="117" t="s">
        <v>734</v>
      </c>
      <c r="D106" s="149">
        <v>0.35416666666666663</v>
      </c>
      <c r="E106" s="141">
        <v>13.333333333333334</v>
      </c>
      <c r="F106" s="141">
        <v>10.833333333333334</v>
      </c>
      <c r="G106" s="141">
        <v>0.23333333333333331</v>
      </c>
      <c r="H106" s="141">
        <v>3.98</v>
      </c>
      <c r="I106" s="141">
        <v>0.48000000000000004</v>
      </c>
      <c r="J106" s="141">
        <v>0.5</v>
      </c>
      <c r="K106" s="141">
        <v>0.98</v>
      </c>
      <c r="L106" s="141">
        <v>0.5</v>
      </c>
      <c r="M106" s="141">
        <v>0.5</v>
      </c>
      <c r="N106" s="141">
        <v>0.5</v>
      </c>
      <c r="O106" s="141">
        <v>1.5</v>
      </c>
      <c r="P106" s="141">
        <v>0.5</v>
      </c>
      <c r="Q106" s="141">
        <v>0.5</v>
      </c>
      <c r="R106" s="141">
        <v>1</v>
      </c>
      <c r="S106" s="141">
        <v>0</v>
      </c>
      <c r="T106" s="141">
        <v>0.5</v>
      </c>
      <c r="U106" s="141"/>
      <c r="V106" s="141">
        <v>1.5</v>
      </c>
      <c r="W106" s="142">
        <v>0</v>
      </c>
      <c r="AA106" t="str">
        <f t="shared" si="24"/>
        <v>Conventional</v>
      </c>
      <c r="AB106">
        <f t="shared" si="25"/>
        <v>0.35416666666666663</v>
      </c>
      <c r="AC106">
        <f t="shared" si="31"/>
        <v>13.333333333333334</v>
      </c>
      <c r="AD106">
        <f t="shared" si="32"/>
        <v>10.833333333333334</v>
      </c>
      <c r="AE106">
        <f t="shared" si="33"/>
        <v>0.23333333333333331</v>
      </c>
      <c r="AF106">
        <f t="shared" si="34"/>
        <v>3.98</v>
      </c>
      <c r="AG106">
        <f t="shared" si="35"/>
        <v>0.48000000000000004</v>
      </c>
      <c r="AH106">
        <f t="shared" si="36"/>
        <v>0.5</v>
      </c>
      <c r="AI106">
        <f t="shared" si="37"/>
        <v>0.98</v>
      </c>
      <c r="AJ106">
        <f t="shared" si="38"/>
        <v>0.5</v>
      </c>
      <c r="AK106">
        <f t="shared" si="39"/>
        <v>0.5</v>
      </c>
      <c r="AL106">
        <f t="shared" si="40"/>
        <v>0.5</v>
      </c>
      <c r="AM106">
        <f t="shared" si="41"/>
        <v>1.5</v>
      </c>
      <c r="AN106">
        <f t="shared" si="42"/>
        <v>0.5</v>
      </c>
      <c r="AO106">
        <f t="shared" si="43"/>
        <v>0.5</v>
      </c>
      <c r="AP106">
        <f t="shared" si="44"/>
        <v>1</v>
      </c>
      <c r="AQ106">
        <f t="shared" si="45"/>
        <v>0</v>
      </c>
      <c r="AR106">
        <f t="shared" si="26"/>
        <v>0.5</v>
      </c>
      <c r="AS106" t="str">
        <f t="shared" si="27"/>
        <v/>
      </c>
      <c r="AT106">
        <f t="shared" si="28"/>
        <v>1.5</v>
      </c>
      <c r="AU106">
        <f t="shared" si="29"/>
        <v>0</v>
      </c>
      <c r="AV106" t="str">
        <f t="shared" si="30"/>
        <v/>
      </c>
    </row>
    <row r="107" spans="1:48" x14ac:dyDescent="0.25">
      <c r="A107" s="90" t="s">
        <v>88</v>
      </c>
      <c r="B107" s="116" t="s">
        <v>405</v>
      </c>
      <c r="C107" s="117" t="s">
        <v>735</v>
      </c>
      <c r="D107" s="149">
        <v>0.19583333333333333</v>
      </c>
      <c r="E107" s="141">
        <v>8.6666666666666679</v>
      </c>
      <c r="F107" s="141">
        <v>8.6666666666666661</v>
      </c>
      <c r="G107" s="141">
        <v>0.16666666666666666</v>
      </c>
      <c r="H107" s="141">
        <v>0</v>
      </c>
      <c r="I107" s="141">
        <v>0</v>
      </c>
      <c r="J107" s="141">
        <v>0</v>
      </c>
      <c r="K107" s="141">
        <v>0</v>
      </c>
      <c r="L107" s="141">
        <v>0</v>
      </c>
      <c r="M107" s="141">
        <v>0</v>
      </c>
      <c r="N107" s="141">
        <v>0</v>
      </c>
      <c r="O107" s="141">
        <v>0</v>
      </c>
      <c r="P107" s="141">
        <v>0</v>
      </c>
      <c r="Q107" s="141">
        <v>0</v>
      </c>
      <c r="R107" s="141">
        <v>0</v>
      </c>
      <c r="S107" s="141">
        <v>0</v>
      </c>
      <c r="T107" s="141">
        <v>0</v>
      </c>
      <c r="U107" s="141"/>
      <c r="V107" s="141">
        <v>0</v>
      </c>
      <c r="W107" s="142">
        <v>0</v>
      </c>
      <c r="AA107" t="str">
        <f t="shared" si="24"/>
        <v>Conventional</v>
      </c>
      <c r="AB107">
        <f t="shared" si="25"/>
        <v>0.19583333333333333</v>
      </c>
      <c r="AC107">
        <f t="shared" si="31"/>
        <v>8.6666666666666679</v>
      </c>
      <c r="AD107">
        <f t="shared" si="32"/>
        <v>8.6666666666666661</v>
      </c>
      <c r="AE107">
        <f t="shared" si="33"/>
        <v>0.16666666666666666</v>
      </c>
      <c r="AF107">
        <f t="shared" si="34"/>
        <v>0</v>
      </c>
      <c r="AG107">
        <f t="shared" si="35"/>
        <v>0</v>
      </c>
      <c r="AH107">
        <f t="shared" si="36"/>
        <v>0</v>
      </c>
      <c r="AI107">
        <f t="shared" si="37"/>
        <v>0</v>
      </c>
      <c r="AJ107">
        <f t="shared" si="38"/>
        <v>0</v>
      </c>
      <c r="AK107">
        <f t="shared" si="39"/>
        <v>0</v>
      </c>
      <c r="AL107">
        <f t="shared" si="40"/>
        <v>0</v>
      </c>
      <c r="AM107">
        <f t="shared" si="41"/>
        <v>0</v>
      </c>
      <c r="AN107">
        <f t="shared" si="42"/>
        <v>0</v>
      </c>
      <c r="AO107">
        <f t="shared" si="43"/>
        <v>0</v>
      </c>
      <c r="AP107">
        <f t="shared" si="44"/>
        <v>0</v>
      </c>
      <c r="AQ107">
        <f t="shared" si="45"/>
        <v>0</v>
      </c>
      <c r="AR107">
        <f t="shared" si="26"/>
        <v>0</v>
      </c>
      <c r="AS107" t="str">
        <f t="shared" si="27"/>
        <v/>
      </c>
      <c r="AT107">
        <f t="shared" si="28"/>
        <v>0</v>
      </c>
      <c r="AU107">
        <f t="shared" si="29"/>
        <v>0</v>
      </c>
      <c r="AV107" t="str">
        <f t="shared" si="30"/>
        <v/>
      </c>
    </row>
    <row r="108" spans="1:48" x14ac:dyDescent="0.25">
      <c r="A108" s="90" t="s">
        <v>88</v>
      </c>
      <c r="B108" s="116" t="s">
        <v>405</v>
      </c>
      <c r="C108" s="117" t="s">
        <v>736</v>
      </c>
      <c r="D108" s="149">
        <v>0.39583333333333331</v>
      </c>
      <c r="E108" s="141">
        <v>9.6666666666666661</v>
      </c>
      <c r="F108" s="141">
        <v>12.833333333333334</v>
      </c>
      <c r="G108" s="141">
        <v>0.14166666666666666</v>
      </c>
      <c r="H108" s="141">
        <v>9.375</v>
      </c>
      <c r="I108" s="141">
        <v>0.9375</v>
      </c>
      <c r="J108" s="141">
        <v>0.9375</v>
      </c>
      <c r="K108" s="141">
        <v>1.875</v>
      </c>
      <c r="L108" s="141">
        <v>0</v>
      </c>
      <c r="M108" s="141">
        <v>0</v>
      </c>
      <c r="N108" s="141">
        <v>5.625</v>
      </c>
      <c r="O108" s="141">
        <v>5.625</v>
      </c>
      <c r="P108" s="141">
        <v>0</v>
      </c>
      <c r="Q108" s="141">
        <v>1.875</v>
      </c>
      <c r="R108" s="141">
        <v>1.875</v>
      </c>
      <c r="S108" s="141">
        <v>0</v>
      </c>
      <c r="T108" s="141">
        <v>0</v>
      </c>
      <c r="U108" s="141"/>
      <c r="V108" s="141">
        <v>1.875</v>
      </c>
      <c r="W108" s="142">
        <v>0</v>
      </c>
      <c r="AA108" t="str">
        <f t="shared" si="24"/>
        <v>Conventional</v>
      </c>
      <c r="AB108">
        <f t="shared" si="25"/>
        <v>0.39583333333333331</v>
      </c>
      <c r="AC108">
        <f t="shared" si="31"/>
        <v>9.6666666666666661</v>
      </c>
      <c r="AD108">
        <f t="shared" si="32"/>
        <v>12.833333333333334</v>
      </c>
      <c r="AE108">
        <f t="shared" si="33"/>
        <v>0.14166666666666666</v>
      </c>
      <c r="AF108">
        <f t="shared" si="34"/>
        <v>9.375</v>
      </c>
      <c r="AG108">
        <f t="shared" si="35"/>
        <v>0.9375</v>
      </c>
      <c r="AH108">
        <f t="shared" si="36"/>
        <v>0.9375</v>
      </c>
      <c r="AI108">
        <f t="shared" si="37"/>
        <v>1.875</v>
      </c>
      <c r="AJ108">
        <f t="shared" si="38"/>
        <v>0</v>
      </c>
      <c r="AK108">
        <f t="shared" si="39"/>
        <v>0</v>
      </c>
      <c r="AL108">
        <f t="shared" si="40"/>
        <v>5.625</v>
      </c>
      <c r="AM108">
        <f t="shared" si="41"/>
        <v>5.625</v>
      </c>
      <c r="AN108">
        <f t="shared" si="42"/>
        <v>0</v>
      </c>
      <c r="AO108">
        <f t="shared" si="43"/>
        <v>1.875</v>
      </c>
      <c r="AP108">
        <f t="shared" si="44"/>
        <v>1.875</v>
      </c>
      <c r="AQ108">
        <f t="shared" si="45"/>
        <v>0</v>
      </c>
      <c r="AR108">
        <f t="shared" si="26"/>
        <v>0</v>
      </c>
      <c r="AS108" t="str">
        <f t="shared" si="27"/>
        <v/>
      </c>
      <c r="AT108">
        <f t="shared" si="28"/>
        <v>1.875</v>
      </c>
      <c r="AU108">
        <f t="shared" si="29"/>
        <v>0</v>
      </c>
      <c r="AV108" t="str">
        <f t="shared" si="30"/>
        <v/>
      </c>
    </row>
    <row r="109" spans="1:48" x14ac:dyDescent="0.25">
      <c r="A109" s="90" t="s">
        <v>88</v>
      </c>
      <c r="B109" s="116" t="s">
        <v>405</v>
      </c>
      <c r="C109" s="117" t="s">
        <v>815</v>
      </c>
      <c r="D109" s="149">
        <v>0.38750000000000001</v>
      </c>
      <c r="E109" s="141">
        <v>5</v>
      </c>
      <c r="F109" s="141">
        <v>9</v>
      </c>
      <c r="G109" s="141">
        <v>0.05</v>
      </c>
      <c r="H109" s="141">
        <v>0</v>
      </c>
      <c r="I109" s="141">
        <v>0</v>
      </c>
      <c r="J109" s="141">
        <v>0</v>
      </c>
      <c r="K109" s="141">
        <v>0</v>
      </c>
      <c r="L109" s="141">
        <v>0</v>
      </c>
      <c r="M109" s="141">
        <v>0</v>
      </c>
      <c r="N109" s="141">
        <v>0</v>
      </c>
      <c r="O109" s="141">
        <v>0</v>
      </c>
      <c r="P109" s="141">
        <v>0</v>
      </c>
      <c r="Q109" s="141">
        <v>0</v>
      </c>
      <c r="R109" s="141">
        <v>0</v>
      </c>
      <c r="S109" s="141">
        <v>0</v>
      </c>
      <c r="T109" s="141">
        <v>0</v>
      </c>
      <c r="U109" s="141"/>
      <c r="V109" s="141">
        <v>0</v>
      </c>
      <c r="W109" s="142">
        <v>0</v>
      </c>
      <c r="AA109" t="str">
        <f t="shared" si="24"/>
        <v>Conventional</v>
      </c>
      <c r="AB109">
        <f t="shared" si="25"/>
        <v>0.38750000000000001</v>
      </c>
      <c r="AC109">
        <f t="shared" si="31"/>
        <v>5</v>
      </c>
      <c r="AD109">
        <f t="shared" si="32"/>
        <v>9</v>
      </c>
      <c r="AE109">
        <f t="shared" si="33"/>
        <v>0.05</v>
      </c>
      <c r="AF109">
        <f t="shared" si="34"/>
        <v>0</v>
      </c>
      <c r="AG109">
        <f t="shared" si="35"/>
        <v>0</v>
      </c>
      <c r="AH109">
        <f t="shared" si="36"/>
        <v>0</v>
      </c>
      <c r="AI109">
        <f t="shared" si="37"/>
        <v>0</v>
      </c>
      <c r="AJ109">
        <f t="shared" si="38"/>
        <v>0</v>
      </c>
      <c r="AK109">
        <f t="shared" si="39"/>
        <v>0</v>
      </c>
      <c r="AL109">
        <f t="shared" si="40"/>
        <v>0</v>
      </c>
      <c r="AM109">
        <f t="shared" si="41"/>
        <v>0</v>
      </c>
      <c r="AN109">
        <f t="shared" si="42"/>
        <v>0</v>
      </c>
      <c r="AO109">
        <f t="shared" si="43"/>
        <v>0</v>
      </c>
      <c r="AP109">
        <f t="shared" si="44"/>
        <v>0</v>
      </c>
      <c r="AQ109">
        <f t="shared" si="45"/>
        <v>0</v>
      </c>
      <c r="AR109">
        <f t="shared" si="26"/>
        <v>0</v>
      </c>
      <c r="AS109" t="str">
        <f t="shared" si="27"/>
        <v/>
      </c>
      <c r="AT109">
        <f t="shared" si="28"/>
        <v>0</v>
      </c>
      <c r="AU109">
        <f t="shared" si="29"/>
        <v>0</v>
      </c>
      <c r="AV109" t="str">
        <f t="shared" si="30"/>
        <v/>
      </c>
    </row>
    <row r="110" spans="1:48" x14ac:dyDescent="0.25">
      <c r="A110" s="90" t="s">
        <v>88</v>
      </c>
      <c r="B110" s="116" t="s">
        <v>405</v>
      </c>
      <c r="C110" s="117" t="s">
        <v>312</v>
      </c>
      <c r="D110" s="149">
        <v>0.67083333333333328</v>
      </c>
      <c r="E110" s="141">
        <v>17</v>
      </c>
      <c r="F110" s="141">
        <v>27.666666666666668</v>
      </c>
      <c r="G110" s="141">
        <v>0.3</v>
      </c>
      <c r="H110" s="141">
        <v>0.979811320754717</v>
      </c>
      <c r="I110" s="141">
        <v>0</v>
      </c>
      <c r="J110" s="141">
        <v>0.93396226415094341</v>
      </c>
      <c r="K110" s="141">
        <v>0.93396226415094341</v>
      </c>
      <c r="L110" s="141">
        <v>0</v>
      </c>
      <c r="M110" s="141">
        <v>0</v>
      </c>
      <c r="N110" s="141">
        <v>0</v>
      </c>
      <c r="O110" s="141">
        <v>0</v>
      </c>
      <c r="P110" s="141">
        <v>5.6603773584905663E-4</v>
      </c>
      <c r="Q110" s="141">
        <v>4.5283018867924525E-2</v>
      </c>
      <c r="R110" s="141">
        <v>4.5849056603773579E-2</v>
      </c>
      <c r="S110" s="141">
        <v>0</v>
      </c>
      <c r="T110" s="141">
        <v>0</v>
      </c>
      <c r="U110" s="141"/>
      <c r="V110" s="141">
        <v>4.5849056603773579E-2</v>
      </c>
      <c r="W110" s="142">
        <v>0</v>
      </c>
      <c r="AA110" t="str">
        <f t="shared" si="24"/>
        <v>Conventional</v>
      </c>
      <c r="AB110">
        <f t="shared" si="25"/>
        <v>0.67083333333333328</v>
      </c>
      <c r="AC110">
        <f t="shared" si="31"/>
        <v>17</v>
      </c>
      <c r="AD110">
        <f t="shared" si="32"/>
        <v>27.666666666666668</v>
      </c>
      <c r="AE110">
        <f t="shared" si="33"/>
        <v>0.3</v>
      </c>
      <c r="AF110">
        <f t="shared" si="34"/>
        <v>0.979811320754717</v>
      </c>
      <c r="AG110">
        <f t="shared" si="35"/>
        <v>0</v>
      </c>
      <c r="AH110">
        <f t="shared" si="36"/>
        <v>0.93396226415094341</v>
      </c>
      <c r="AI110">
        <f t="shared" si="37"/>
        <v>0.93396226415094341</v>
      </c>
      <c r="AJ110">
        <f t="shared" si="38"/>
        <v>0</v>
      </c>
      <c r="AK110">
        <f t="shared" si="39"/>
        <v>0</v>
      </c>
      <c r="AL110">
        <f t="shared" si="40"/>
        <v>0</v>
      </c>
      <c r="AM110">
        <f t="shared" si="41"/>
        <v>0</v>
      </c>
      <c r="AN110">
        <f t="shared" si="42"/>
        <v>5.6603773584905663E-4</v>
      </c>
      <c r="AO110">
        <f t="shared" si="43"/>
        <v>4.5283018867924525E-2</v>
      </c>
      <c r="AP110">
        <f t="shared" si="44"/>
        <v>4.5849056603773579E-2</v>
      </c>
      <c r="AQ110">
        <f t="shared" si="45"/>
        <v>0</v>
      </c>
      <c r="AR110">
        <f t="shared" si="26"/>
        <v>0</v>
      </c>
      <c r="AS110" t="str">
        <f t="shared" si="27"/>
        <v/>
      </c>
      <c r="AT110">
        <f t="shared" si="28"/>
        <v>4.5849056603773579E-2</v>
      </c>
      <c r="AU110">
        <f t="shared" si="29"/>
        <v>0</v>
      </c>
      <c r="AV110" t="str">
        <f t="shared" si="30"/>
        <v/>
      </c>
    </row>
    <row r="111" spans="1:48" x14ac:dyDescent="0.25">
      <c r="A111" s="90" t="s">
        <v>88</v>
      </c>
      <c r="B111" s="116" t="s">
        <v>405</v>
      </c>
      <c r="C111" s="117" t="s">
        <v>315</v>
      </c>
      <c r="D111" s="149">
        <v>0.72291666666666665</v>
      </c>
      <c r="E111" s="141">
        <v>22.666666666666668</v>
      </c>
      <c r="F111" s="141">
        <v>31</v>
      </c>
      <c r="G111" s="141">
        <v>0.36666666666666664</v>
      </c>
      <c r="H111" s="141">
        <v>2.6078431372549016</v>
      </c>
      <c r="I111" s="141">
        <v>0.15686274509803921</v>
      </c>
      <c r="J111" s="141">
        <v>1.1274509803921569</v>
      </c>
      <c r="K111" s="141">
        <v>1.284313725490196</v>
      </c>
      <c r="L111" s="141">
        <v>0</v>
      </c>
      <c r="M111" s="141">
        <v>0</v>
      </c>
      <c r="N111" s="141">
        <v>0.81372549019607843</v>
      </c>
      <c r="O111" s="141">
        <v>0.81372549019607843</v>
      </c>
      <c r="P111" s="141">
        <v>0</v>
      </c>
      <c r="Q111" s="141">
        <v>0.50980392156862742</v>
      </c>
      <c r="R111" s="141">
        <v>0.50980392156862742</v>
      </c>
      <c r="S111" s="141">
        <v>0</v>
      </c>
      <c r="T111" s="141">
        <v>0</v>
      </c>
      <c r="U111" s="141"/>
      <c r="V111" s="141">
        <v>0.50980392156862742</v>
      </c>
      <c r="W111" s="142">
        <v>0</v>
      </c>
      <c r="AA111" t="str">
        <f t="shared" si="24"/>
        <v>Conventional</v>
      </c>
      <c r="AB111">
        <f t="shared" si="25"/>
        <v>0.72291666666666665</v>
      </c>
      <c r="AC111">
        <f t="shared" si="31"/>
        <v>22.666666666666668</v>
      </c>
      <c r="AD111">
        <f t="shared" si="32"/>
        <v>31</v>
      </c>
      <c r="AE111">
        <f t="shared" si="33"/>
        <v>0.36666666666666664</v>
      </c>
      <c r="AF111">
        <f t="shared" si="34"/>
        <v>2.6078431372549016</v>
      </c>
      <c r="AG111">
        <f t="shared" si="35"/>
        <v>0.15686274509803921</v>
      </c>
      <c r="AH111">
        <f t="shared" si="36"/>
        <v>1.1274509803921569</v>
      </c>
      <c r="AI111">
        <f t="shared" si="37"/>
        <v>1.284313725490196</v>
      </c>
      <c r="AJ111">
        <f t="shared" si="38"/>
        <v>0</v>
      </c>
      <c r="AK111">
        <f t="shared" si="39"/>
        <v>0</v>
      </c>
      <c r="AL111">
        <f t="shared" si="40"/>
        <v>0.81372549019607843</v>
      </c>
      <c r="AM111">
        <f t="shared" si="41"/>
        <v>0.81372549019607843</v>
      </c>
      <c r="AN111">
        <f t="shared" si="42"/>
        <v>0</v>
      </c>
      <c r="AO111">
        <f t="shared" si="43"/>
        <v>0.50980392156862742</v>
      </c>
      <c r="AP111">
        <f t="shared" si="44"/>
        <v>0.50980392156862742</v>
      </c>
      <c r="AQ111">
        <f t="shared" si="45"/>
        <v>0</v>
      </c>
      <c r="AR111">
        <f t="shared" si="26"/>
        <v>0</v>
      </c>
      <c r="AS111" t="str">
        <f t="shared" si="27"/>
        <v/>
      </c>
      <c r="AT111">
        <f t="shared" si="28"/>
        <v>0.50980392156862742</v>
      </c>
      <c r="AU111">
        <f t="shared" si="29"/>
        <v>0</v>
      </c>
      <c r="AV111" t="str">
        <f t="shared" si="30"/>
        <v/>
      </c>
    </row>
    <row r="112" spans="1:48" x14ac:dyDescent="0.25">
      <c r="A112" s="90" t="s">
        <v>88</v>
      </c>
      <c r="B112" s="116" t="s">
        <v>405</v>
      </c>
      <c r="C112" s="117" t="s">
        <v>818</v>
      </c>
      <c r="D112" s="149">
        <v>0.71875000000000011</v>
      </c>
      <c r="E112" s="141">
        <v>22.333333333333332</v>
      </c>
      <c r="F112" s="141">
        <v>30.666666666666664</v>
      </c>
      <c r="G112" s="141">
        <v>0.35833333333333334</v>
      </c>
      <c r="H112" s="141">
        <v>0.81553398058252424</v>
      </c>
      <c r="I112" s="141">
        <v>0</v>
      </c>
      <c r="J112" s="141">
        <v>0</v>
      </c>
      <c r="K112" s="141">
        <v>0</v>
      </c>
      <c r="L112" s="141">
        <v>0</v>
      </c>
      <c r="M112" s="141">
        <v>0</v>
      </c>
      <c r="N112" s="141">
        <v>0.81553398058252424</v>
      </c>
      <c r="O112" s="141">
        <v>0.81553398058252424</v>
      </c>
      <c r="P112" s="141">
        <v>0</v>
      </c>
      <c r="Q112" s="141">
        <v>0</v>
      </c>
      <c r="R112" s="141">
        <v>0</v>
      </c>
      <c r="S112" s="141">
        <v>0</v>
      </c>
      <c r="T112" s="141">
        <v>0</v>
      </c>
      <c r="U112" s="141"/>
      <c r="V112" s="141">
        <v>0</v>
      </c>
      <c r="W112" s="142">
        <v>0</v>
      </c>
      <c r="AA112" t="str">
        <f t="shared" si="24"/>
        <v>Conventional</v>
      </c>
      <c r="AB112">
        <f t="shared" si="25"/>
        <v>0.71875000000000011</v>
      </c>
      <c r="AC112">
        <f t="shared" si="31"/>
        <v>22.333333333333332</v>
      </c>
      <c r="AD112">
        <f t="shared" si="32"/>
        <v>30.666666666666664</v>
      </c>
      <c r="AE112">
        <f t="shared" si="33"/>
        <v>0.35833333333333334</v>
      </c>
      <c r="AF112">
        <f t="shared" si="34"/>
        <v>0.81553398058252424</v>
      </c>
      <c r="AG112">
        <f t="shared" si="35"/>
        <v>0</v>
      </c>
      <c r="AH112">
        <f t="shared" si="36"/>
        <v>0</v>
      </c>
      <c r="AI112">
        <f t="shared" si="37"/>
        <v>0</v>
      </c>
      <c r="AJ112">
        <f t="shared" si="38"/>
        <v>0</v>
      </c>
      <c r="AK112">
        <f t="shared" si="39"/>
        <v>0</v>
      </c>
      <c r="AL112">
        <f t="shared" si="40"/>
        <v>0.81553398058252424</v>
      </c>
      <c r="AM112">
        <f t="shared" si="41"/>
        <v>0.81553398058252424</v>
      </c>
      <c r="AN112">
        <f t="shared" si="42"/>
        <v>0</v>
      </c>
      <c r="AO112">
        <f t="shared" si="43"/>
        <v>0</v>
      </c>
      <c r="AP112">
        <f t="shared" si="44"/>
        <v>0</v>
      </c>
      <c r="AQ112">
        <f t="shared" si="45"/>
        <v>0</v>
      </c>
      <c r="AR112">
        <f t="shared" si="26"/>
        <v>0</v>
      </c>
      <c r="AS112" t="str">
        <f t="shared" si="27"/>
        <v/>
      </c>
      <c r="AT112">
        <f t="shared" si="28"/>
        <v>0</v>
      </c>
      <c r="AU112">
        <f t="shared" si="29"/>
        <v>0</v>
      </c>
      <c r="AV112" t="str">
        <f t="shared" si="30"/>
        <v/>
      </c>
    </row>
    <row r="113" spans="1:48" x14ac:dyDescent="0.25">
      <c r="A113" s="90" t="s">
        <v>88</v>
      </c>
      <c r="B113" s="116" t="s">
        <v>405</v>
      </c>
      <c r="C113" s="117" t="s">
        <v>731</v>
      </c>
      <c r="D113" s="149">
        <v>0.46666666666666667</v>
      </c>
      <c r="E113" s="141">
        <v>9.3333333333333321</v>
      </c>
      <c r="F113" s="141">
        <v>15.666666666666668</v>
      </c>
      <c r="G113" s="141">
        <v>0.17499999999999999</v>
      </c>
      <c r="H113" s="141">
        <v>6.282051282051281</v>
      </c>
      <c r="I113" s="141">
        <v>0</v>
      </c>
      <c r="J113" s="141">
        <v>0.96153846153846156</v>
      </c>
      <c r="K113" s="141">
        <v>0.96153846153846156</v>
      </c>
      <c r="L113" s="141">
        <v>0</v>
      </c>
      <c r="M113" s="141">
        <v>1.1538461538461537</v>
      </c>
      <c r="N113" s="141">
        <v>2.3076923076923075</v>
      </c>
      <c r="O113" s="141">
        <v>3.4615384615384612</v>
      </c>
      <c r="P113" s="141">
        <v>0</v>
      </c>
      <c r="Q113" s="141">
        <v>1.858974358974359</v>
      </c>
      <c r="R113" s="141">
        <v>1.858974358974359</v>
      </c>
      <c r="S113" s="141">
        <v>0</v>
      </c>
      <c r="T113" s="141">
        <v>0</v>
      </c>
      <c r="U113" s="141"/>
      <c r="V113" s="141">
        <v>1.858974358974359</v>
      </c>
      <c r="W113" s="142">
        <v>0</v>
      </c>
      <c r="AA113" t="str">
        <f t="shared" si="24"/>
        <v>Conventional</v>
      </c>
      <c r="AB113">
        <f t="shared" si="25"/>
        <v>0.46666666666666667</v>
      </c>
      <c r="AC113">
        <f t="shared" si="31"/>
        <v>9.3333333333333321</v>
      </c>
      <c r="AD113">
        <f t="shared" si="32"/>
        <v>15.666666666666668</v>
      </c>
      <c r="AE113">
        <f t="shared" si="33"/>
        <v>0.17499999999999999</v>
      </c>
      <c r="AF113">
        <f t="shared" si="34"/>
        <v>6.282051282051281</v>
      </c>
      <c r="AG113">
        <f t="shared" si="35"/>
        <v>0</v>
      </c>
      <c r="AH113">
        <f t="shared" si="36"/>
        <v>0.96153846153846156</v>
      </c>
      <c r="AI113">
        <f t="shared" si="37"/>
        <v>0.96153846153846156</v>
      </c>
      <c r="AJ113">
        <f t="shared" si="38"/>
        <v>0</v>
      </c>
      <c r="AK113">
        <f t="shared" si="39"/>
        <v>1.1538461538461537</v>
      </c>
      <c r="AL113">
        <f t="shared" si="40"/>
        <v>2.3076923076923075</v>
      </c>
      <c r="AM113">
        <f t="shared" si="41"/>
        <v>3.4615384615384612</v>
      </c>
      <c r="AN113">
        <f t="shared" si="42"/>
        <v>0</v>
      </c>
      <c r="AO113">
        <f t="shared" si="43"/>
        <v>1.858974358974359</v>
      </c>
      <c r="AP113">
        <f t="shared" si="44"/>
        <v>1.858974358974359</v>
      </c>
      <c r="AQ113">
        <f t="shared" si="45"/>
        <v>0</v>
      </c>
      <c r="AR113">
        <f t="shared" si="26"/>
        <v>0</v>
      </c>
      <c r="AS113" t="str">
        <f t="shared" si="27"/>
        <v/>
      </c>
      <c r="AT113">
        <f t="shared" si="28"/>
        <v>1.858974358974359</v>
      </c>
      <c r="AU113">
        <f t="shared" si="29"/>
        <v>0</v>
      </c>
      <c r="AV113" t="str">
        <f t="shared" si="30"/>
        <v/>
      </c>
    </row>
    <row r="114" spans="1:48" x14ac:dyDescent="0.25">
      <c r="A114" s="90" t="s">
        <v>88</v>
      </c>
      <c r="B114" s="116" t="s">
        <v>405</v>
      </c>
      <c r="C114" s="117" t="s">
        <v>308</v>
      </c>
      <c r="D114" s="149">
        <v>0.46250000000000002</v>
      </c>
      <c r="E114" s="141">
        <v>9</v>
      </c>
      <c r="F114" s="141">
        <v>15.333333333333334</v>
      </c>
      <c r="G114" s="141">
        <v>0.2</v>
      </c>
      <c r="H114" s="141">
        <v>19.102564102564102</v>
      </c>
      <c r="I114" s="141">
        <v>0</v>
      </c>
      <c r="J114" s="141">
        <v>0.96153846153846156</v>
      </c>
      <c r="K114" s="141">
        <v>0.96153846153846156</v>
      </c>
      <c r="L114" s="141">
        <v>1.7307692307692308</v>
      </c>
      <c r="M114" s="141">
        <v>0.57692307692307687</v>
      </c>
      <c r="N114" s="141">
        <v>0.57692307692307687</v>
      </c>
      <c r="O114" s="141">
        <v>2.8846153846153841</v>
      </c>
      <c r="P114" s="141">
        <v>1.858974358974359</v>
      </c>
      <c r="Q114" s="141">
        <v>13.397435897435898</v>
      </c>
      <c r="R114" s="141">
        <v>15.256410256410257</v>
      </c>
      <c r="S114" s="141">
        <v>0</v>
      </c>
      <c r="T114" s="141">
        <v>0</v>
      </c>
      <c r="U114" s="141"/>
      <c r="V114" s="141">
        <v>15.256410256410257</v>
      </c>
      <c r="W114" s="142">
        <v>0</v>
      </c>
      <c r="AA114" t="str">
        <f t="shared" si="24"/>
        <v>Conventional</v>
      </c>
      <c r="AB114">
        <f t="shared" si="25"/>
        <v>0.46250000000000002</v>
      </c>
      <c r="AC114">
        <f t="shared" si="31"/>
        <v>9</v>
      </c>
      <c r="AD114">
        <f t="shared" si="32"/>
        <v>15.333333333333334</v>
      </c>
      <c r="AE114">
        <f t="shared" si="33"/>
        <v>0.2</v>
      </c>
      <c r="AF114">
        <f t="shared" si="34"/>
        <v>19.102564102564102</v>
      </c>
      <c r="AG114">
        <f t="shared" si="35"/>
        <v>0</v>
      </c>
      <c r="AH114">
        <f t="shared" si="36"/>
        <v>0.96153846153846156</v>
      </c>
      <c r="AI114">
        <f t="shared" si="37"/>
        <v>0.96153846153846156</v>
      </c>
      <c r="AJ114">
        <f t="shared" si="38"/>
        <v>1.7307692307692308</v>
      </c>
      <c r="AK114">
        <f t="shared" si="39"/>
        <v>0.57692307692307687</v>
      </c>
      <c r="AL114">
        <f t="shared" si="40"/>
        <v>0.57692307692307687</v>
      </c>
      <c r="AM114">
        <f t="shared" si="41"/>
        <v>2.8846153846153841</v>
      </c>
      <c r="AN114">
        <f t="shared" si="42"/>
        <v>1.858974358974359</v>
      </c>
      <c r="AO114">
        <f t="shared" si="43"/>
        <v>13.397435897435898</v>
      </c>
      <c r="AP114">
        <f t="shared" si="44"/>
        <v>15.256410256410257</v>
      </c>
      <c r="AQ114">
        <f t="shared" si="45"/>
        <v>0</v>
      </c>
      <c r="AR114">
        <f t="shared" si="26"/>
        <v>0</v>
      </c>
      <c r="AS114" t="str">
        <f t="shared" si="27"/>
        <v/>
      </c>
      <c r="AT114">
        <f t="shared" si="28"/>
        <v>15.256410256410257</v>
      </c>
      <c r="AU114">
        <f t="shared" si="29"/>
        <v>0</v>
      </c>
      <c r="AV114" t="str">
        <f t="shared" si="30"/>
        <v/>
      </c>
    </row>
    <row r="115" spans="1:48" x14ac:dyDescent="0.25">
      <c r="A115" s="90" t="s">
        <v>88</v>
      </c>
      <c r="B115" s="116" t="s">
        <v>405</v>
      </c>
      <c r="C115" s="117" t="s">
        <v>816</v>
      </c>
      <c r="D115" s="149">
        <v>0.46250000000000002</v>
      </c>
      <c r="E115" s="141">
        <v>4</v>
      </c>
      <c r="F115" s="141">
        <v>16</v>
      </c>
      <c r="G115" s="141">
        <v>0</v>
      </c>
      <c r="H115" s="141"/>
      <c r="I115" s="141"/>
      <c r="J115" s="141"/>
      <c r="K115" s="141">
        <v>0</v>
      </c>
      <c r="L115" s="141"/>
      <c r="M115" s="141"/>
      <c r="N115" s="141"/>
      <c r="O115" s="141"/>
      <c r="P115" s="141"/>
      <c r="Q115" s="141"/>
      <c r="R115" s="141"/>
      <c r="S115" s="141"/>
      <c r="T115" s="141"/>
      <c r="U115" s="141"/>
      <c r="V115" s="141"/>
      <c r="W115" s="142"/>
      <c r="AA115" t="str">
        <f t="shared" si="24"/>
        <v>Conventional</v>
      </c>
      <c r="AB115">
        <f t="shared" si="25"/>
        <v>0.46250000000000002</v>
      </c>
      <c r="AC115">
        <f t="shared" si="31"/>
        <v>4</v>
      </c>
      <c r="AD115">
        <f t="shared" si="32"/>
        <v>16</v>
      </c>
      <c r="AE115">
        <f t="shared" si="33"/>
        <v>0</v>
      </c>
      <c r="AF115" t="str">
        <f t="shared" si="34"/>
        <v/>
      </c>
      <c r="AG115" t="str">
        <f t="shared" si="35"/>
        <v/>
      </c>
      <c r="AH115" t="str">
        <f t="shared" si="36"/>
        <v/>
      </c>
      <c r="AI115">
        <f t="shared" si="37"/>
        <v>0</v>
      </c>
      <c r="AJ115" t="str">
        <f t="shared" si="38"/>
        <v/>
      </c>
      <c r="AK115" t="str">
        <f t="shared" si="39"/>
        <v/>
      </c>
      <c r="AL115" t="str">
        <f t="shared" si="40"/>
        <v/>
      </c>
      <c r="AM115" t="str">
        <f t="shared" si="41"/>
        <v/>
      </c>
      <c r="AN115" t="str">
        <f t="shared" si="42"/>
        <v/>
      </c>
      <c r="AO115" t="str">
        <f t="shared" si="43"/>
        <v/>
      </c>
      <c r="AP115" t="str">
        <f t="shared" si="44"/>
        <v/>
      </c>
      <c r="AQ115" t="str">
        <f t="shared" si="45"/>
        <v/>
      </c>
      <c r="AR115" t="str">
        <f t="shared" si="26"/>
        <v/>
      </c>
      <c r="AS115" t="str">
        <f t="shared" si="27"/>
        <v/>
      </c>
      <c r="AT115" t="str">
        <f t="shared" si="28"/>
        <v/>
      </c>
      <c r="AU115" t="str">
        <f t="shared" si="29"/>
        <v/>
      </c>
      <c r="AV115" t="str">
        <f t="shared" si="30"/>
        <v/>
      </c>
    </row>
    <row r="116" spans="1:48" x14ac:dyDescent="0.25">
      <c r="A116" s="90" t="s">
        <v>88</v>
      </c>
      <c r="B116" s="116" t="s">
        <v>405</v>
      </c>
      <c r="C116" s="117" t="s">
        <v>817</v>
      </c>
      <c r="D116" s="149">
        <v>0.73124999999999996</v>
      </c>
      <c r="E116" s="141">
        <v>21.5</v>
      </c>
      <c r="F116" s="141">
        <v>31.5</v>
      </c>
      <c r="G116" s="141">
        <v>0.33750000000000002</v>
      </c>
      <c r="H116" s="141">
        <v>0.76595744680851063</v>
      </c>
      <c r="I116" s="141">
        <v>0</v>
      </c>
      <c r="J116" s="141">
        <v>0.76595744680851063</v>
      </c>
      <c r="K116" s="141">
        <v>0.76595744680851063</v>
      </c>
      <c r="L116" s="141">
        <v>0</v>
      </c>
      <c r="M116" s="141">
        <v>0</v>
      </c>
      <c r="N116" s="141">
        <v>0</v>
      </c>
      <c r="O116" s="141">
        <v>0</v>
      </c>
      <c r="P116" s="141">
        <v>0</v>
      </c>
      <c r="Q116" s="141">
        <v>0</v>
      </c>
      <c r="R116" s="141">
        <v>0</v>
      </c>
      <c r="S116" s="141">
        <v>0</v>
      </c>
      <c r="T116" s="141">
        <v>0</v>
      </c>
      <c r="U116" s="141"/>
      <c r="V116" s="141">
        <v>0</v>
      </c>
      <c r="W116" s="142">
        <v>0</v>
      </c>
      <c r="AA116" t="str">
        <f t="shared" si="24"/>
        <v>Conventional</v>
      </c>
      <c r="AB116">
        <f t="shared" si="25"/>
        <v>0.73124999999999996</v>
      </c>
      <c r="AC116">
        <f t="shared" si="31"/>
        <v>21.5</v>
      </c>
      <c r="AD116">
        <f t="shared" si="32"/>
        <v>31.5</v>
      </c>
      <c r="AE116">
        <f t="shared" si="33"/>
        <v>0.33750000000000002</v>
      </c>
      <c r="AF116">
        <f t="shared" si="34"/>
        <v>0.76595744680851063</v>
      </c>
      <c r="AG116">
        <f t="shared" si="35"/>
        <v>0</v>
      </c>
      <c r="AH116">
        <f t="shared" si="36"/>
        <v>0.76595744680851063</v>
      </c>
      <c r="AI116">
        <f t="shared" si="37"/>
        <v>0.76595744680851063</v>
      </c>
      <c r="AJ116">
        <f t="shared" si="38"/>
        <v>0</v>
      </c>
      <c r="AK116">
        <f t="shared" si="39"/>
        <v>0</v>
      </c>
      <c r="AL116">
        <f t="shared" si="40"/>
        <v>0</v>
      </c>
      <c r="AM116">
        <f t="shared" si="41"/>
        <v>0</v>
      </c>
      <c r="AN116">
        <f t="shared" si="42"/>
        <v>0</v>
      </c>
      <c r="AO116">
        <f t="shared" si="43"/>
        <v>0</v>
      </c>
      <c r="AP116">
        <f t="shared" si="44"/>
        <v>0</v>
      </c>
      <c r="AQ116">
        <f t="shared" si="45"/>
        <v>0</v>
      </c>
      <c r="AR116">
        <f t="shared" si="26"/>
        <v>0</v>
      </c>
      <c r="AS116" t="str">
        <f t="shared" si="27"/>
        <v/>
      </c>
      <c r="AT116">
        <f t="shared" si="28"/>
        <v>0</v>
      </c>
      <c r="AU116">
        <f t="shared" si="29"/>
        <v>0</v>
      </c>
      <c r="AV116" t="str">
        <f t="shared" si="30"/>
        <v/>
      </c>
    </row>
    <row r="117" spans="1:48" x14ac:dyDescent="0.25">
      <c r="A117" s="90" t="s">
        <v>88</v>
      </c>
      <c r="B117" s="116" t="s">
        <v>405</v>
      </c>
      <c r="C117" s="117" t="s">
        <v>743</v>
      </c>
      <c r="D117" s="149">
        <v>0.50499999999999989</v>
      </c>
      <c r="E117" s="141">
        <v>14.6</v>
      </c>
      <c r="F117" s="141">
        <v>17.600000000000001</v>
      </c>
      <c r="G117" s="141">
        <v>0.22500000000000001</v>
      </c>
      <c r="H117" s="141">
        <v>10.571428571428571</v>
      </c>
      <c r="I117" s="141">
        <v>0</v>
      </c>
      <c r="J117" s="141">
        <v>1.9523809523809523</v>
      </c>
      <c r="K117" s="141">
        <v>1.9523809523809523</v>
      </c>
      <c r="L117" s="141">
        <v>5.9523809523809526</v>
      </c>
      <c r="M117" s="141">
        <v>0</v>
      </c>
      <c r="N117" s="141">
        <v>0</v>
      </c>
      <c r="O117" s="141">
        <v>5.9523809523809526</v>
      </c>
      <c r="P117" s="141">
        <v>2.6666666666666665</v>
      </c>
      <c r="Q117" s="141">
        <v>0</v>
      </c>
      <c r="R117" s="141">
        <v>2.6666666666666665</v>
      </c>
      <c r="S117" s="141">
        <v>0</v>
      </c>
      <c r="T117" s="141">
        <v>0</v>
      </c>
      <c r="U117" s="141"/>
      <c r="V117" s="141">
        <v>2.6666666666666665</v>
      </c>
      <c r="W117" s="142">
        <v>0</v>
      </c>
      <c r="AA117" t="str">
        <f t="shared" si="24"/>
        <v>Conventional</v>
      </c>
      <c r="AB117">
        <f t="shared" si="25"/>
        <v>0.50499999999999989</v>
      </c>
      <c r="AC117">
        <f t="shared" si="31"/>
        <v>14.6</v>
      </c>
      <c r="AD117">
        <f t="shared" si="32"/>
        <v>17.600000000000001</v>
      </c>
      <c r="AE117">
        <f t="shared" si="33"/>
        <v>0.22500000000000001</v>
      </c>
      <c r="AF117">
        <f t="shared" si="34"/>
        <v>10.571428571428571</v>
      </c>
      <c r="AG117">
        <f t="shared" si="35"/>
        <v>0</v>
      </c>
      <c r="AH117">
        <f t="shared" si="36"/>
        <v>1.9523809523809523</v>
      </c>
      <c r="AI117">
        <f t="shared" si="37"/>
        <v>1.9523809523809523</v>
      </c>
      <c r="AJ117">
        <f t="shared" si="38"/>
        <v>5.9523809523809526</v>
      </c>
      <c r="AK117">
        <f t="shared" si="39"/>
        <v>0</v>
      </c>
      <c r="AL117">
        <f t="shared" si="40"/>
        <v>0</v>
      </c>
      <c r="AM117">
        <f t="shared" si="41"/>
        <v>5.9523809523809526</v>
      </c>
      <c r="AN117">
        <f t="shared" si="42"/>
        <v>2.6666666666666665</v>
      </c>
      <c r="AO117">
        <f t="shared" si="43"/>
        <v>0</v>
      </c>
      <c r="AP117">
        <f t="shared" si="44"/>
        <v>2.6666666666666665</v>
      </c>
      <c r="AQ117">
        <f t="shared" si="45"/>
        <v>0</v>
      </c>
      <c r="AR117">
        <f t="shared" si="26"/>
        <v>0</v>
      </c>
      <c r="AS117" t="str">
        <f t="shared" si="27"/>
        <v/>
      </c>
      <c r="AT117">
        <f t="shared" si="28"/>
        <v>2.6666666666666665</v>
      </c>
      <c r="AU117">
        <f t="shared" si="29"/>
        <v>0</v>
      </c>
      <c r="AV117" t="str">
        <f t="shared" si="30"/>
        <v/>
      </c>
    </row>
    <row r="118" spans="1:48" x14ac:dyDescent="0.25">
      <c r="A118" s="90" t="s">
        <v>88</v>
      </c>
      <c r="B118" s="116" t="s">
        <v>405</v>
      </c>
      <c r="C118" s="117" t="s">
        <v>741</v>
      </c>
      <c r="D118" s="149">
        <v>0.56666666666666665</v>
      </c>
      <c r="E118" s="141">
        <v>16.166666666666668</v>
      </c>
      <c r="F118" s="141">
        <v>17.833333333333332</v>
      </c>
      <c r="G118" s="141">
        <v>0.27916666666666667</v>
      </c>
      <c r="H118" s="141">
        <v>8.3482142857142865</v>
      </c>
      <c r="I118" s="141">
        <v>0</v>
      </c>
      <c r="J118" s="141">
        <v>2.8571428571428572</v>
      </c>
      <c r="K118" s="141">
        <v>2.8571428571428572</v>
      </c>
      <c r="L118" s="141">
        <v>4.375</v>
      </c>
      <c r="M118" s="141">
        <v>0</v>
      </c>
      <c r="N118" s="141">
        <v>0</v>
      </c>
      <c r="O118" s="141">
        <v>4.375</v>
      </c>
      <c r="P118" s="141">
        <v>1.1160714285714286</v>
      </c>
      <c r="Q118" s="141">
        <v>0</v>
      </c>
      <c r="R118" s="141">
        <v>1.1160714285714286</v>
      </c>
      <c r="S118" s="141">
        <v>0</v>
      </c>
      <c r="T118" s="141">
        <v>0</v>
      </c>
      <c r="U118" s="141"/>
      <c r="V118" s="141">
        <v>1.1160714285714286</v>
      </c>
      <c r="W118" s="142">
        <v>0</v>
      </c>
      <c r="AA118" t="str">
        <f t="shared" si="24"/>
        <v>Conventional</v>
      </c>
      <c r="AB118">
        <f t="shared" si="25"/>
        <v>0.56666666666666665</v>
      </c>
      <c r="AC118">
        <f t="shared" si="31"/>
        <v>16.166666666666668</v>
      </c>
      <c r="AD118">
        <f t="shared" si="32"/>
        <v>17.833333333333332</v>
      </c>
      <c r="AE118">
        <f t="shared" si="33"/>
        <v>0.27916666666666667</v>
      </c>
      <c r="AF118">
        <f t="shared" si="34"/>
        <v>8.3482142857142865</v>
      </c>
      <c r="AG118">
        <f t="shared" si="35"/>
        <v>0</v>
      </c>
      <c r="AH118">
        <f t="shared" si="36"/>
        <v>2.8571428571428572</v>
      </c>
      <c r="AI118">
        <f t="shared" si="37"/>
        <v>2.8571428571428572</v>
      </c>
      <c r="AJ118">
        <f t="shared" si="38"/>
        <v>4.375</v>
      </c>
      <c r="AK118">
        <f t="shared" si="39"/>
        <v>0</v>
      </c>
      <c r="AL118">
        <f t="shared" si="40"/>
        <v>0</v>
      </c>
      <c r="AM118">
        <f t="shared" si="41"/>
        <v>4.375</v>
      </c>
      <c r="AN118">
        <f t="shared" si="42"/>
        <v>1.1160714285714286</v>
      </c>
      <c r="AO118">
        <f t="shared" si="43"/>
        <v>0</v>
      </c>
      <c r="AP118">
        <f t="shared" si="44"/>
        <v>1.1160714285714286</v>
      </c>
      <c r="AQ118">
        <f t="shared" si="45"/>
        <v>0</v>
      </c>
      <c r="AR118">
        <f t="shared" si="26"/>
        <v>0</v>
      </c>
      <c r="AS118" t="str">
        <f t="shared" si="27"/>
        <v/>
      </c>
      <c r="AT118">
        <f t="shared" si="28"/>
        <v>1.1160714285714286</v>
      </c>
      <c r="AU118">
        <f t="shared" si="29"/>
        <v>0</v>
      </c>
      <c r="AV118" t="str">
        <f t="shared" si="30"/>
        <v/>
      </c>
    </row>
    <row r="119" spans="1:48" x14ac:dyDescent="0.25">
      <c r="A119" s="90" t="s">
        <v>88</v>
      </c>
      <c r="B119" s="116" t="s">
        <v>405</v>
      </c>
      <c r="C119" s="117" t="s">
        <v>737</v>
      </c>
      <c r="D119" s="149">
        <v>0.67083333333333328</v>
      </c>
      <c r="E119" s="141">
        <v>23.666666666666668</v>
      </c>
      <c r="F119" s="141">
        <v>26</v>
      </c>
      <c r="G119" s="141">
        <v>0.41666666666666663</v>
      </c>
      <c r="H119" s="141">
        <v>1.9591346153846154</v>
      </c>
      <c r="I119" s="141">
        <v>0</v>
      </c>
      <c r="J119" s="141">
        <v>1.3899038461538462</v>
      </c>
      <c r="K119" s="141">
        <v>1.3899038461538462</v>
      </c>
      <c r="L119" s="141">
        <v>0</v>
      </c>
      <c r="M119" s="141">
        <v>0</v>
      </c>
      <c r="N119" s="141">
        <v>0</v>
      </c>
      <c r="O119" s="141">
        <v>0</v>
      </c>
      <c r="P119" s="141">
        <v>0</v>
      </c>
      <c r="Q119" s="141">
        <v>0</v>
      </c>
      <c r="R119" s="141">
        <v>0</v>
      </c>
      <c r="S119" s="141">
        <v>0</v>
      </c>
      <c r="T119" s="141">
        <v>0</v>
      </c>
      <c r="U119" s="141"/>
      <c r="V119" s="141">
        <v>0</v>
      </c>
      <c r="W119" s="142">
        <v>0.56923076923076921</v>
      </c>
      <c r="AA119" t="str">
        <f t="shared" si="24"/>
        <v>Conventional</v>
      </c>
      <c r="AB119">
        <f t="shared" si="25"/>
        <v>0.67083333333333328</v>
      </c>
      <c r="AC119">
        <f t="shared" si="31"/>
        <v>23.666666666666668</v>
      </c>
      <c r="AD119">
        <f t="shared" si="32"/>
        <v>26</v>
      </c>
      <c r="AE119">
        <f t="shared" si="33"/>
        <v>0.41666666666666663</v>
      </c>
      <c r="AF119">
        <f t="shared" si="34"/>
        <v>1.9591346153846154</v>
      </c>
      <c r="AG119">
        <f t="shared" si="35"/>
        <v>0</v>
      </c>
      <c r="AH119">
        <f t="shared" si="36"/>
        <v>1.3899038461538462</v>
      </c>
      <c r="AI119">
        <f t="shared" si="37"/>
        <v>1.3899038461538462</v>
      </c>
      <c r="AJ119">
        <f t="shared" si="38"/>
        <v>0</v>
      </c>
      <c r="AK119">
        <f t="shared" si="39"/>
        <v>0</v>
      </c>
      <c r="AL119">
        <f t="shared" si="40"/>
        <v>0</v>
      </c>
      <c r="AM119">
        <f t="shared" si="41"/>
        <v>0</v>
      </c>
      <c r="AN119">
        <f t="shared" si="42"/>
        <v>0</v>
      </c>
      <c r="AO119">
        <f t="shared" si="43"/>
        <v>0</v>
      </c>
      <c r="AP119">
        <f t="shared" si="44"/>
        <v>0</v>
      </c>
      <c r="AQ119">
        <f t="shared" si="45"/>
        <v>0</v>
      </c>
      <c r="AR119">
        <f t="shared" si="26"/>
        <v>0</v>
      </c>
      <c r="AS119" t="str">
        <f t="shared" si="27"/>
        <v/>
      </c>
      <c r="AT119">
        <f t="shared" si="28"/>
        <v>0</v>
      </c>
      <c r="AU119">
        <f t="shared" si="29"/>
        <v>0.56923076923076921</v>
      </c>
      <c r="AV119" t="str">
        <f t="shared" si="30"/>
        <v/>
      </c>
    </row>
    <row r="120" spans="1:48" x14ac:dyDescent="0.25">
      <c r="A120" s="90" t="s">
        <v>88</v>
      </c>
      <c r="B120" s="116" t="s">
        <v>405</v>
      </c>
      <c r="C120" s="117" t="s">
        <v>744</v>
      </c>
      <c r="D120" s="149">
        <v>0.39249999999999996</v>
      </c>
      <c r="E120" s="141">
        <v>12</v>
      </c>
      <c r="F120" s="141">
        <v>13.333333333333334</v>
      </c>
      <c r="G120" s="141">
        <v>0.2</v>
      </c>
      <c r="H120" s="141">
        <v>0</v>
      </c>
      <c r="I120" s="141">
        <v>0</v>
      </c>
      <c r="J120" s="141">
        <v>0</v>
      </c>
      <c r="K120" s="141">
        <v>0</v>
      </c>
      <c r="L120" s="141">
        <v>0</v>
      </c>
      <c r="M120" s="141">
        <v>0</v>
      </c>
      <c r="N120" s="141">
        <v>0</v>
      </c>
      <c r="O120" s="141">
        <v>0</v>
      </c>
      <c r="P120" s="141">
        <v>0</v>
      </c>
      <c r="Q120" s="141">
        <v>0</v>
      </c>
      <c r="R120" s="141">
        <v>0</v>
      </c>
      <c r="S120" s="141">
        <v>0</v>
      </c>
      <c r="T120" s="141">
        <v>0</v>
      </c>
      <c r="U120" s="141"/>
      <c r="V120" s="141">
        <v>0</v>
      </c>
      <c r="W120" s="142">
        <v>0</v>
      </c>
      <c r="AA120" t="str">
        <f t="shared" si="24"/>
        <v>Conventional</v>
      </c>
      <c r="AB120">
        <f t="shared" si="25"/>
        <v>0.39249999999999996</v>
      </c>
      <c r="AC120">
        <f t="shared" si="31"/>
        <v>12</v>
      </c>
      <c r="AD120">
        <f t="shared" si="32"/>
        <v>13.333333333333334</v>
      </c>
      <c r="AE120">
        <f t="shared" si="33"/>
        <v>0.2</v>
      </c>
      <c r="AF120">
        <f t="shared" si="34"/>
        <v>0</v>
      </c>
      <c r="AG120">
        <f t="shared" si="35"/>
        <v>0</v>
      </c>
      <c r="AH120">
        <f t="shared" si="36"/>
        <v>0</v>
      </c>
      <c r="AI120">
        <f t="shared" si="37"/>
        <v>0</v>
      </c>
      <c r="AJ120">
        <f t="shared" si="38"/>
        <v>0</v>
      </c>
      <c r="AK120">
        <f t="shared" si="39"/>
        <v>0</v>
      </c>
      <c r="AL120">
        <f t="shared" si="40"/>
        <v>0</v>
      </c>
      <c r="AM120">
        <f t="shared" si="41"/>
        <v>0</v>
      </c>
      <c r="AN120">
        <f t="shared" si="42"/>
        <v>0</v>
      </c>
      <c r="AO120">
        <f t="shared" si="43"/>
        <v>0</v>
      </c>
      <c r="AP120">
        <f t="shared" si="44"/>
        <v>0</v>
      </c>
      <c r="AQ120">
        <f t="shared" si="45"/>
        <v>0</v>
      </c>
      <c r="AR120">
        <f t="shared" si="26"/>
        <v>0</v>
      </c>
      <c r="AS120" t="str">
        <f t="shared" si="27"/>
        <v/>
      </c>
      <c r="AT120">
        <f t="shared" si="28"/>
        <v>0</v>
      </c>
      <c r="AU120">
        <f t="shared" si="29"/>
        <v>0</v>
      </c>
      <c r="AV120" t="str">
        <f t="shared" si="30"/>
        <v/>
      </c>
    </row>
    <row r="121" spans="1:48" x14ac:dyDescent="0.25">
      <c r="A121" s="90" t="s">
        <v>88</v>
      </c>
      <c r="B121" s="116" t="s">
        <v>405</v>
      </c>
      <c r="C121" s="117" t="s">
        <v>742</v>
      </c>
      <c r="D121" s="149">
        <v>0.58499999999999996</v>
      </c>
      <c r="E121" s="141">
        <v>17.8</v>
      </c>
      <c r="F121" s="141">
        <v>21.466666666666669</v>
      </c>
      <c r="G121" s="141">
        <v>0.32500000000000001</v>
      </c>
      <c r="H121" s="141">
        <v>10.980952380952379</v>
      </c>
      <c r="I121" s="141">
        <v>0</v>
      </c>
      <c r="J121" s="141">
        <v>4.019047619047619</v>
      </c>
      <c r="K121" s="141">
        <v>4.019047619047619</v>
      </c>
      <c r="L121" s="141">
        <v>4.3047619047619046</v>
      </c>
      <c r="M121" s="141">
        <v>0</v>
      </c>
      <c r="N121" s="141">
        <v>0</v>
      </c>
      <c r="O121" s="141">
        <v>4.3047619047619046</v>
      </c>
      <c r="P121" s="141">
        <v>1.2571428571428571</v>
      </c>
      <c r="Q121" s="141">
        <v>0</v>
      </c>
      <c r="R121" s="141">
        <v>1.2571428571428571</v>
      </c>
      <c r="S121" s="141">
        <v>0</v>
      </c>
      <c r="T121" s="141">
        <v>0</v>
      </c>
      <c r="U121" s="141"/>
      <c r="V121" s="141">
        <v>1.2571428571428571</v>
      </c>
      <c r="W121" s="142">
        <v>1.4</v>
      </c>
      <c r="AA121" t="str">
        <f t="shared" si="24"/>
        <v>Conventional</v>
      </c>
      <c r="AB121">
        <f t="shared" si="25"/>
        <v>0.58499999999999996</v>
      </c>
      <c r="AC121">
        <f t="shared" si="31"/>
        <v>17.8</v>
      </c>
      <c r="AD121">
        <f t="shared" si="32"/>
        <v>21.466666666666669</v>
      </c>
      <c r="AE121">
        <f t="shared" si="33"/>
        <v>0.32500000000000001</v>
      </c>
      <c r="AF121">
        <f t="shared" si="34"/>
        <v>10.980952380952379</v>
      </c>
      <c r="AG121">
        <f t="shared" si="35"/>
        <v>0</v>
      </c>
      <c r="AH121">
        <f t="shared" si="36"/>
        <v>4.019047619047619</v>
      </c>
      <c r="AI121">
        <f t="shared" si="37"/>
        <v>4.019047619047619</v>
      </c>
      <c r="AJ121">
        <f t="shared" si="38"/>
        <v>4.3047619047619046</v>
      </c>
      <c r="AK121">
        <f t="shared" si="39"/>
        <v>0</v>
      </c>
      <c r="AL121">
        <f t="shared" si="40"/>
        <v>0</v>
      </c>
      <c r="AM121">
        <f t="shared" si="41"/>
        <v>4.3047619047619046</v>
      </c>
      <c r="AN121">
        <f t="shared" si="42"/>
        <v>1.2571428571428571</v>
      </c>
      <c r="AO121">
        <f t="shared" si="43"/>
        <v>0</v>
      </c>
      <c r="AP121">
        <f t="shared" si="44"/>
        <v>1.2571428571428571</v>
      </c>
      <c r="AQ121">
        <f t="shared" si="45"/>
        <v>0</v>
      </c>
      <c r="AR121">
        <f t="shared" si="26"/>
        <v>0</v>
      </c>
      <c r="AS121" t="str">
        <f t="shared" si="27"/>
        <v/>
      </c>
      <c r="AT121">
        <f t="shared" si="28"/>
        <v>1.2571428571428571</v>
      </c>
      <c r="AU121">
        <f t="shared" si="29"/>
        <v>1.4</v>
      </c>
      <c r="AV121" t="str">
        <f t="shared" si="30"/>
        <v/>
      </c>
    </row>
    <row r="122" spans="1:48" x14ac:dyDescent="0.25">
      <c r="A122" s="90" t="s">
        <v>88</v>
      </c>
      <c r="B122" s="116" t="s">
        <v>405</v>
      </c>
      <c r="C122" s="117" t="s">
        <v>740</v>
      </c>
      <c r="D122" s="149">
        <v>0.64583333333333337</v>
      </c>
      <c r="E122" s="141">
        <v>16.666666666666668</v>
      </c>
      <c r="F122" s="141">
        <v>25.333333333333332</v>
      </c>
      <c r="G122" s="141">
        <v>0.23333333333333331</v>
      </c>
      <c r="H122" s="141">
        <v>13.433962264150944</v>
      </c>
      <c r="I122" s="141">
        <v>0</v>
      </c>
      <c r="J122" s="141">
        <v>4.0283018867924527</v>
      </c>
      <c r="K122" s="141">
        <v>4.0283018867924527</v>
      </c>
      <c r="L122" s="141">
        <v>7.8207547169811322</v>
      </c>
      <c r="M122" s="141">
        <v>0</v>
      </c>
      <c r="N122" s="141">
        <v>0</v>
      </c>
      <c r="O122" s="141">
        <v>7.8207547169811322</v>
      </c>
      <c r="P122" s="141">
        <v>1.2830188679245282</v>
      </c>
      <c r="Q122" s="141">
        <v>0</v>
      </c>
      <c r="R122" s="141">
        <v>1.2830188679245282</v>
      </c>
      <c r="S122" s="141">
        <v>0.30188679245283018</v>
      </c>
      <c r="T122" s="141">
        <v>0</v>
      </c>
      <c r="U122" s="141"/>
      <c r="V122" s="141">
        <v>1.5849056603773584</v>
      </c>
      <c r="W122" s="142">
        <v>0</v>
      </c>
      <c r="AA122" t="str">
        <f t="shared" si="24"/>
        <v>Conventional</v>
      </c>
      <c r="AB122">
        <f t="shared" si="25"/>
        <v>0.64583333333333337</v>
      </c>
      <c r="AC122">
        <f t="shared" si="31"/>
        <v>16.666666666666668</v>
      </c>
      <c r="AD122">
        <f t="shared" si="32"/>
        <v>25.333333333333332</v>
      </c>
      <c r="AE122">
        <f t="shared" si="33"/>
        <v>0.23333333333333331</v>
      </c>
      <c r="AF122">
        <f t="shared" si="34"/>
        <v>13.433962264150944</v>
      </c>
      <c r="AG122">
        <f t="shared" si="35"/>
        <v>0</v>
      </c>
      <c r="AH122">
        <f t="shared" si="36"/>
        <v>4.0283018867924527</v>
      </c>
      <c r="AI122">
        <f t="shared" si="37"/>
        <v>4.0283018867924527</v>
      </c>
      <c r="AJ122">
        <f t="shared" si="38"/>
        <v>7.8207547169811322</v>
      </c>
      <c r="AK122">
        <f t="shared" si="39"/>
        <v>0</v>
      </c>
      <c r="AL122">
        <f t="shared" si="40"/>
        <v>0</v>
      </c>
      <c r="AM122">
        <f t="shared" si="41"/>
        <v>7.8207547169811322</v>
      </c>
      <c r="AN122">
        <f t="shared" si="42"/>
        <v>1.2830188679245282</v>
      </c>
      <c r="AO122">
        <f t="shared" si="43"/>
        <v>0</v>
      </c>
      <c r="AP122">
        <f t="shared" si="44"/>
        <v>1.2830188679245282</v>
      </c>
      <c r="AQ122">
        <f t="shared" si="45"/>
        <v>0.30188679245283018</v>
      </c>
      <c r="AR122">
        <f t="shared" si="26"/>
        <v>0</v>
      </c>
      <c r="AS122" t="str">
        <f t="shared" si="27"/>
        <v/>
      </c>
      <c r="AT122">
        <f t="shared" si="28"/>
        <v>1.5849056603773584</v>
      </c>
      <c r="AU122">
        <f t="shared" si="29"/>
        <v>0</v>
      </c>
      <c r="AV122" t="str">
        <f t="shared" si="30"/>
        <v/>
      </c>
    </row>
    <row r="123" spans="1:48" x14ac:dyDescent="0.25">
      <c r="A123" s="90" t="s">
        <v>88</v>
      </c>
      <c r="B123" s="116" t="s">
        <v>405</v>
      </c>
      <c r="C123" s="117" t="s">
        <v>738</v>
      </c>
      <c r="D123" s="149">
        <v>0.51</v>
      </c>
      <c r="E123" s="141">
        <v>14</v>
      </c>
      <c r="F123" s="141">
        <v>16.333333333333332</v>
      </c>
      <c r="G123" s="141">
        <v>0.25</v>
      </c>
      <c r="H123" s="141">
        <v>10.988235294117647</v>
      </c>
      <c r="I123" s="141">
        <v>0</v>
      </c>
      <c r="J123" s="141">
        <v>2.5294117647058822</v>
      </c>
      <c r="K123" s="141">
        <v>2.5294117647058822</v>
      </c>
      <c r="L123" s="141">
        <v>5.9294117647058826</v>
      </c>
      <c r="M123" s="141">
        <v>0</v>
      </c>
      <c r="N123" s="141">
        <v>0</v>
      </c>
      <c r="O123" s="141">
        <v>5.9294117647058826</v>
      </c>
      <c r="P123" s="141">
        <v>1.2588235294117647</v>
      </c>
      <c r="Q123" s="141">
        <v>0</v>
      </c>
      <c r="R123" s="141">
        <v>1.2588235294117647</v>
      </c>
      <c r="S123" s="141">
        <v>0</v>
      </c>
      <c r="T123" s="141">
        <v>0</v>
      </c>
      <c r="U123" s="141"/>
      <c r="V123" s="141">
        <v>1.2588235294117647</v>
      </c>
      <c r="W123" s="142">
        <v>1.2705882352941176</v>
      </c>
      <c r="AA123" t="str">
        <f t="shared" si="24"/>
        <v>Conventional</v>
      </c>
      <c r="AB123">
        <f t="shared" si="25"/>
        <v>0.51</v>
      </c>
      <c r="AC123">
        <f t="shared" si="31"/>
        <v>14</v>
      </c>
      <c r="AD123">
        <f t="shared" si="32"/>
        <v>16.333333333333332</v>
      </c>
      <c r="AE123">
        <f t="shared" si="33"/>
        <v>0.25</v>
      </c>
      <c r="AF123">
        <f t="shared" si="34"/>
        <v>10.988235294117647</v>
      </c>
      <c r="AG123">
        <f t="shared" si="35"/>
        <v>0</v>
      </c>
      <c r="AH123">
        <f t="shared" si="36"/>
        <v>2.5294117647058822</v>
      </c>
      <c r="AI123">
        <f t="shared" si="37"/>
        <v>2.5294117647058822</v>
      </c>
      <c r="AJ123">
        <f t="shared" si="38"/>
        <v>5.9294117647058826</v>
      </c>
      <c r="AK123">
        <f t="shared" si="39"/>
        <v>0</v>
      </c>
      <c r="AL123">
        <f t="shared" si="40"/>
        <v>0</v>
      </c>
      <c r="AM123">
        <f t="shared" si="41"/>
        <v>5.9294117647058826</v>
      </c>
      <c r="AN123">
        <f t="shared" si="42"/>
        <v>1.2588235294117647</v>
      </c>
      <c r="AO123">
        <f t="shared" si="43"/>
        <v>0</v>
      </c>
      <c r="AP123">
        <f t="shared" si="44"/>
        <v>1.2588235294117647</v>
      </c>
      <c r="AQ123">
        <f t="shared" si="45"/>
        <v>0</v>
      </c>
      <c r="AR123">
        <f t="shared" si="26"/>
        <v>0</v>
      </c>
      <c r="AS123" t="str">
        <f t="shared" si="27"/>
        <v/>
      </c>
      <c r="AT123">
        <f t="shared" si="28"/>
        <v>1.2588235294117647</v>
      </c>
      <c r="AU123">
        <f t="shared" si="29"/>
        <v>1.2705882352941176</v>
      </c>
      <c r="AV123" t="str">
        <f t="shared" si="30"/>
        <v/>
      </c>
    </row>
    <row r="124" spans="1:48" x14ac:dyDescent="0.25">
      <c r="A124" s="90" t="s">
        <v>88</v>
      </c>
      <c r="B124" s="116" t="s">
        <v>405</v>
      </c>
      <c r="C124" s="117" t="s">
        <v>739</v>
      </c>
      <c r="D124" s="149">
        <v>0.50833333333333341</v>
      </c>
      <c r="E124" s="141">
        <v>11.333333333333334</v>
      </c>
      <c r="F124" s="141">
        <v>19.333333333333332</v>
      </c>
      <c r="G124" s="141">
        <v>0.15</v>
      </c>
      <c r="H124" s="141">
        <v>16.39622641509434</v>
      </c>
      <c r="I124" s="141">
        <v>0</v>
      </c>
      <c r="J124" s="141">
        <v>2.2830188679245285</v>
      </c>
      <c r="K124" s="141">
        <v>2.2830188679245285</v>
      </c>
      <c r="L124" s="141">
        <v>6.2735849056603774</v>
      </c>
      <c r="M124" s="141">
        <v>0</v>
      </c>
      <c r="N124" s="141">
        <v>0</v>
      </c>
      <c r="O124" s="141">
        <v>6.2735849056603774</v>
      </c>
      <c r="P124" s="141">
        <v>7.8396226415094343</v>
      </c>
      <c r="Q124" s="141">
        <v>0</v>
      </c>
      <c r="R124" s="141">
        <v>7.8396226415094343</v>
      </c>
      <c r="S124" s="141">
        <v>0</v>
      </c>
      <c r="T124" s="141">
        <v>0</v>
      </c>
      <c r="U124" s="141"/>
      <c r="V124" s="141">
        <v>7.8396226415094343</v>
      </c>
      <c r="W124" s="142">
        <v>0</v>
      </c>
      <c r="AA124" t="str">
        <f t="shared" si="24"/>
        <v>Conventional</v>
      </c>
      <c r="AB124">
        <f t="shared" si="25"/>
        <v>0.50833333333333341</v>
      </c>
      <c r="AC124">
        <f t="shared" si="31"/>
        <v>11.333333333333334</v>
      </c>
      <c r="AD124">
        <f t="shared" si="32"/>
        <v>19.333333333333332</v>
      </c>
      <c r="AE124">
        <f t="shared" si="33"/>
        <v>0.15</v>
      </c>
      <c r="AF124">
        <f t="shared" si="34"/>
        <v>16.39622641509434</v>
      </c>
      <c r="AG124">
        <f t="shared" si="35"/>
        <v>0</v>
      </c>
      <c r="AH124">
        <f t="shared" si="36"/>
        <v>2.2830188679245285</v>
      </c>
      <c r="AI124">
        <f t="shared" si="37"/>
        <v>2.2830188679245285</v>
      </c>
      <c r="AJ124">
        <f t="shared" si="38"/>
        <v>6.2735849056603774</v>
      </c>
      <c r="AK124">
        <f t="shared" si="39"/>
        <v>0</v>
      </c>
      <c r="AL124">
        <f t="shared" si="40"/>
        <v>0</v>
      </c>
      <c r="AM124">
        <f t="shared" si="41"/>
        <v>6.2735849056603774</v>
      </c>
      <c r="AN124">
        <f t="shared" si="42"/>
        <v>7.8396226415094343</v>
      </c>
      <c r="AO124">
        <f t="shared" si="43"/>
        <v>0</v>
      </c>
      <c r="AP124">
        <f t="shared" si="44"/>
        <v>7.8396226415094343</v>
      </c>
      <c r="AQ124">
        <f t="shared" si="45"/>
        <v>0</v>
      </c>
      <c r="AR124">
        <f t="shared" si="26"/>
        <v>0</v>
      </c>
      <c r="AS124" t="str">
        <f t="shared" si="27"/>
        <v/>
      </c>
      <c r="AT124">
        <f t="shared" si="28"/>
        <v>7.8396226415094343</v>
      </c>
      <c r="AU124">
        <f t="shared" si="29"/>
        <v>0</v>
      </c>
      <c r="AV124" t="str">
        <f t="shared" si="30"/>
        <v/>
      </c>
    </row>
    <row r="125" spans="1:48" x14ac:dyDescent="0.25">
      <c r="A125" s="90" t="s">
        <v>88</v>
      </c>
      <c r="B125" s="116" t="s">
        <v>405</v>
      </c>
      <c r="C125" s="117" t="s">
        <v>283</v>
      </c>
      <c r="D125" s="149">
        <v>0.58958333333333335</v>
      </c>
      <c r="E125" s="141">
        <v>11.666666666666666</v>
      </c>
      <c r="F125" s="141">
        <v>19.666666666666668</v>
      </c>
      <c r="G125" s="141">
        <v>0.16666666666666666</v>
      </c>
      <c r="H125" s="141">
        <v>6.435643564356436</v>
      </c>
      <c r="I125" s="141">
        <v>0</v>
      </c>
      <c r="J125" s="141">
        <v>1.4851485148514851</v>
      </c>
      <c r="K125" s="141">
        <v>1.4851485148514851</v>
      </c>
      <c r="L125" s="141">
        <v>0.99009900990099009</v>
      </c>
      <c r="M125" s="141">
        <v>0.99009900990099009</v>
      </c>
      <c r="N125" s="141">
        <v>0.49504950495049505</v>
      </c>
      <c r="O125" s="141">
        <v>2.4752475247524752</v>
      </c>
      <c r="P125" s="141">
        <v>0</v>
      </c>
      <c r="Q125" s="141">
        <v>2.4752475247524752</v>
      </c>
      <c r="R125" s="141">
        <v>2.4752475247524752</v>
      </c>
      <c r="S125" s="141">
        <v>0</v>
      </c>
      <c r="T125" s="141">
        <v>0</v>
      </c>
      <c r="U125" s="141"/>
      <c r="V125" s="141">
        <v>2.4752475247524752</v>
      </c>
      <c r="W125" s="142">
        <v>0</v>
      </c>
      <c r="AA125" t="str">
        <f t="shared" si="24"/>
        <v>Conventional</v>
      </c>
      <c r="AB125">
        <f t="shared" si="25"/>
        <v>0.58958333333333335</v>
      </c>
      <c r="AC125">
        <f t="shared" si="31"/>
        <v>11.666666666666666</v>
      </c>
      <c r="AD125">
        <f t="shared" si="32"/>
        <v>19.666666666666668</v>
      </c>
      <c r="AE125">
        <f t="shared" si="33"/>
        <v>0.16666666666666666</v>
      </c>
      <c r="AF125">
        <f t="shared" si="34"/>
        <v>6.435643564356436</v>
      </c>
      <c r="AG125">
        <f t="shared" si="35"/>
        <v>0</v>
      </c>
      <c r="AH125">
        <f t="shared" si="36"/>
        <v>1.4851485148514851</v>
      </c>
      <c r="AI125">
        <f t="shared" si="37"/>
        <v>1.4851485148514851</v>
      </c>
      <c r="AJ125">
        <f t="shared" si="38"/>
        <v>0.99009900990099009</v>
      </c>
      <c r="AK125">
        <f t="shared" si="39"/>
        <v>0.99009900990099009</v>
      </c>
      <c r="AL125">
        <f t="shared" si="40"/>
        <v>0.49504950495049505</v>
      </c>
      <c r="AM125">
        <f t="shared" si="41"/>
        <v>2.4752475247524752</v>
      </c>
      <c r="AN125">
        <f t="shared" si="42"/>
        <v>0</v>
      </c>
      <c r="AO125">
        <f t="shared" si="43"/>
        <v>2.4752475247524752</v>
      </c>
      <c r="AP125">
        <f t="shared" si="44"/>
        <v>2.4752475247524752</v>
      </c>
      <c r="AQ125">
        <f t="shared" si="45"/>
        <v>0</v>
      </c>
      <c r="AR125">
        <f t="shared" si="26"/>
        <v>0</v>
      </c>
      <c r="AS125" t="str">
        <f t="shared" si="27"/>
        <v/>
      </c>
      <c r="AT125">
        <f t="shared" si="28"/>
        <v>2.4752475247524752</v>
      </c>
      <c r="AU125">
        <f t="shared" si="29"/>
        <v>0</v>
      </c>
      <c r="AV125" t="str">
        <f t="shared" si="30"/>
        <v/>
      </c>
    </row>
    <row r="126" spans="1:48" x14ac:dyDescent="0.25">
      <c r="A126" s="90" t="s">
        <v>88</v>
      </c>
      <c r="B126" s="116" t="s">
        <v>405</v>
      </c>
      <c r="C126" s="117" t="s">
        <v>295</v>
      </c>
      <c r="D126" s="149">
        <v>0.54499999999999993</v>
      </c>
      <c r="E126" s="141">
        <v>7.6</v>
      </c>
      <c r="F126" s="141">
        <v>18.8</v>
      </c>
      <c r="G126" s="141">
        <v>0.13999999999999999</v>
      </c>
      <c r="H126" s="141">
        <v>0</v>
      </c>
      <c r="I126" s="141">
        <v>0</v>
      </c>
      <c r="J126" s="141">
        <v>0</v>
      </c>
      <c r="K126" s="141">
        <v>0</v>
      </c>
      <c r="L126" s="141">
        <v>0</v>
      </c>
      <c r="M126" s="141">
        <v>0</v>
      </c>
      <c r="N126" s="141">
        <v>0</v>
      </c>
      <c r="O126" s="141">
        <v>0</v>
      </c>
      <c r="P126" s="141">
        <v>0</v>
      </c>
      <c r="Q126" s="141">
        <v>0</v>
      </c>
      <c r="R126" s="141">
        <v>0</v>
      </c>
      <c r="S126" s="141">
        <v>0</v>
      </c>
      <c r="T126" s="141">
        <v>0</v>
      </c>
      <c r="U126" s="141"/>
      <c r="V126" s="141">
        <v>0</v>
      </c>
      <c r="W126" s="142">
        <v>0</v>
      </c>
      <c r="AA126" t="str">
        <f t="shared" si="24"/>
        <v>Conventional</v>
      </c>
      <c r="AB126">
        <f t="shared" si="25"/>
        <v>0.54499999999999993</v>
      </c>
      <c r="AC126">
        <f t="shared" si="31"/>
        <v>7.6</v>
      </c>
      <c r="AD126">
        <f t="shared" si="32"/>
        <v>18.8</v>
      </c>
      <c r="AE126">
        <f t="shared" si="33"/>
        <v>0.13999999999999999</v>
      </c>
      <c r="AF126">
        <f t="shared" si="34"/>
        <v>0</v>
      </c>
      <c r="AG126">
        <f t="shared" si="35"/>
        <v>0</v>
      </c>
      <c r="AH126">
        <f t="shared" si="36"/>
        <v>0</v>
      </c>
      <c r="AI126">
        <f t="shared" si="37"/>
        <v>0</v>
      </c>
      <c r="AJ126">
        <f t="shared" si="38"/>
        <v>0</v>
      </c>
      <c r="AK126">
        <f t="shared" si="39"/>
        <v>0</v>
      </c>
      <c r="AL126">
        <f t="shared" si="40"/>
        <v>0</v>
      </c>
      <c r="AM126">
        <f t="shared" si="41"/>
        <v>0</v>
      </c>
      <c r="AN126">
        <f t="shared" si="42"/>
        <v>0</v>
      </c>
      <c r="AO126">
        <f t="shared" si="43"/>
        <v>0</v>
      </c>
      <c r="AP126">
        <f t="shared" si="44"/>
        <v>0</v>
      </c>
      <c r="AQ126">
        <f t="shared" si="45"/>
        <v>0</v>
      </c>
      <c r="AR126">
        <f t="shared" si="26"/>
        <v>0</v>
      </c>
      <c r="AS126" t="str">
        <f t="shared" si="27"/>
        <v/>
      </c>
      <c r="AT126">
        <f t="shared" si="28"/>
        <v>0</v>
      </c>
      <c r="AU126">
        <f t="shared" si="29"/>
        <v>0</v>
      </c>
      <c r="AV126" t="str">
        <f t="shared" si="30"/>
        <v/>
      </c>
    </row>
    <row r="127" spans="1:48" x14ac:dyDescent="0.25">
      <c r="A127" s="90" t="s">
        <v>88</v>
      </c>
      <c r="B127" s="116" t="s">
        <v>405</v>
      </c>
      <c r="C127" s="117" t="s">
        <v>280</v>
      </c>
      <c r="D127" s="149">
        <v>0.66874999999999996</v>
      </c>
      <c r="E127" s="141">
        <v>20</v>
      </c>
      <c r="F127" s="141">
        <v>29.333333333333336</v>
      </c>
      <c r="G127" s="141">
        <v>0.4</v>
      </c>
      <c r="H127" s="141">
        <v>1.1581469648562301</v>
      </c>
      <c r="I127" s="141">
        <v>3.9936102236421724E-2</v>
      </c>
      <c r="J127" s="141">
        <v>0.4472843450479233</v>
      </c>
      <c r="K127" s="141">
        <v>0.48722044728434505</v>
      </c>
      <c r="L127" s="141">
        <v>0</v>
      </c>
      <c r="M127" s="141">
        <v>0.25559105431309903</v>
      </c>
      <c r="N127" s="141">
        <v>0</v>
      </c>
      <c r="O127" s="141">
        <v>0.25559105431309903</v>
      </c>
      <c r="P127" s="141">
        <v>0</v>
      </c>
      <c r="Q127" s="141">
        <v>0.41533546325878595</v>
      </c>
      <c r="R127" s="141">
        <v>0.41533546325878595</v>
      </c>
      <c r="S127" s="141">
        <v>0</v>
      </c>
      <c r="T127" s="141">
        <v>0</v>
      </c>
      <c r="U127" s="141"/>
      <c r="V127" s="141">
        <v>0.41533546325878595</v>
      </c>
      <c r="W127" s="142">
        <v>0</v>
      </c>
      <c r="AA127" t="str">
        <f t="shared" si="24"/>
        <v>Conventional</v>
      </c>
      <c r="AB127">
        <f t="shared" si="25"/>
        <v>0.66874999999999996</v>
      </c>
      <c r="AC127">
        <f t="shared" si="31"/>
        <v>20</v>
      </c>
      <c r="AD127">
        <f t="shared" si="32"/>
        <v>29.333333333333336</v>
      </c>
      <c r="AE127">
        <f t="shared" si="33"/>
        <v>0.4</v>
      </c>
      <c r="AF127">
        <f t="shared" si="34"/>
        <v>1.1581469648562301</v>
      </c>
      <c r="AG127">
        <f t="shared" si="35"/>
        <v>3.9936102236421724E-2</v>
      </c>
      <c r="AH127">
        <f t="shared" si="36"/>
        <v>0.4472843450479233</v>
      </c>
      <c r="AI127">
        <f t="shared" si="37"/>
        <v>0.48722044728434505</v>
      </c>
      <c r="AJ127">
        <f t="shared" si="38"/>
        <v>0</v>
      </c>
      <c r="AK127">
        <f t="shared" si="39"/>
        <v>0.25559105431309903</v>
      </c>
      <c r="AL127">
        <f t="shared" si="40"/>
        <v>0</v>
      </c>
      <c r="AM127">
        <f t="shared" si="41"/>
        <v>0.25559105431309903</v>
      </c>
      <c r="AN127">
        <f t="shared" si="42"/>
        <v>0</v>
      </c>
      <c r="AO127">
        <f t="shared" si="43"/>
        <v>0.41533546325878595</v>
      </c>
      <c r="AP127">
        <f t="shared" si="44"/>
        <v>0.41533546325878595</v>
      </c>
      <c r="AQ127">
        <f t="shared" si="45"/>
        <v>0</v>
      </c>
      <c r="AR127">
        <f t="shared" si="26"/>
        <v>0</v>
      </c>
      <c r="AS127" t="str">
        <f t="shared" si="27"/>
        <v/>
      </c>
      <c r="AT127">
        <f t="shared" si="28"/>
        <v>0.41533546325878595</v>
      </c>
      <c r="AU127">
        <f t="shared" si="29"/>
        <v>0</v>
      </c>
      <c r="AV127" t="str">
        <f t="shared" si="30"/>
        <v/>
      </c>
    </row>
    <row r="128" spans="1:48" x14ac:dyDescent="0.25">
      <c r="A128" s="90" t="s">
        <v>88</v>
      </c>
      <c r="B128" s="116" t="s">
        <v>405</v>
      </c>
      <c r="C128" s="117" t="s">
        <v>821</v>
      </c>
      <c r="D128" s="149">
        <v>0.78125</v>
      </c>
      <c r="E128" s="141">
        <v>26</v>
      </c>
      <c r="F128" s="141">
        <v>32</v>
      </c>
      <c r="G128" s="141">
        <v>0.45</v>
      </c>
      <c r="H128" s="141">
        <v>8.2770270270270281</v>
      </c>
      <c r="I128" s="141">
        <v>0.23648648648648649</v>
      </c>
      <c r="J128" s="141">
        <v>1.2162162162162162</v>
      </c>
      <c r="K128" s="141">
        <v>1.4527027027027026</v>
      </c>
      <c r="L128" s="141">
        <v>0.5067567567567568</v>
      </c>
      <c r="M128" s="141">
        <v>0.47297297297297297</v>
      </c>
      <c r="N128" s="141">
        <v>3.0743243243243241</v>
      </c>
      <c r="O128" s="141">
        <v>4.0540540540540544</v>
      </c>
      <c r="P128" s="141">
        <v>0.23648648648648649</v>
      </c>
      <c r="Q128" s="141">
        <v>2.5337837837837838</v>
      </c>
      <c r="R128" s="141">
        <v>2.7702702702702702</v>
      </c>
      <c r="S128" s="141">
        <v>0</v>
      </c>
      <c r="T128" s="141">
        <v>0</v>
      </c>
      <c r="U128" s="141"/>
      <c r="V128" s="141">
        <v>2.7702702702702702</v>
      </c>
      <c r="W128" s="142">
        <v>0</v>
      </c>
      <c r="AA128" t="str">
        <f t="shared" si="24"/>
        <v>Conventional</v>
      </c>
      <c r="AB128">
        <f t="shared" si="25"/>
        <v>0.78125</v>
      </c>
      <c r="AC128">
        <f t="shared" si="31"/>
        <v>26</v>
      </c>
      <c r="AD128">
        <f t="shared" si="32"/>
        <v>32</v>
      </c>
      <c r="AE128">
        <f t="shared" si="33"/>
        <v>0.45</v>
      </c>
      <c r="AF128">
        <f t="shared" si="34"/>
        <v>8.2770270270270281</v>
      </c>
      <c r="AG128">
        <f t="shared" si="35"/>
        <v>0.23648648648648649</v>
      </c>
      <c r="AH128">
        <f t="shared" si="36"/>
        <v>1.2162162162162162</v>
      </c>
      <c r="AI128">
        <f t="shared" si="37"/>
        <v>1.4527027027027026</v>
      </c>
      <c r="AJ128">
        <f t="shared" si="38"/>
        <v>0.5067567567567568</v>
      </c>
      <c r="AK128">
        <f t="shared" si="39"/>
        <v>0.47297297297297297</v>
      </c>
      <c r="AL128">
        <f t="shared" si="40"/>
        <v>3.0743243243243241</v>
      </c>
      <c r="AM128">
        <f t="shared" si="41"/>
        <v>4.0540540540540544</v>
      </c>
      <c r="AN128">
        <f t="shared" si="42"/>
        <v>0.23648648648648649</v>
      </c>
      <c r="AO128">
        <f t="shared" si="43"/>
        <v>2.5337837837837838</v>
      </c>
      <c r="AP128">
        <f t="shared" si="44"/>
        <v>2.7702702702702702</v>
      </c>
      <c r="AQ128">
        <f t="shared" si="45"/>
        <v>0</v>
      </c>
      <c r="AR128">
        <f t="shared" si="26"/>
        <v>0</v>
      </c>
      <c r="AS128" t="str">
        <f t="shared" si="27"/>
        <v/>
      </c>
      <c r="AT128">
        <f t="shared" si="28"/>
        <v>2.7702702702702702</v>
      </c>
      <c r="AU128">
        <f t="shared" si="29"/>
        <v>0</v>
      </c>
      <c r="AV128" t="str">
        <f t="shared" si="30"/>
        <v/>
      </c>
    </row>
    <row r="129" spans="1:48" x14ac:dyDescent="0.25">
      <c r="A129" s="90" t="s">
        <v>88</v>
      </c>
      <c r="B129" s="116" t="s">
        <v>405</v>
      </c>
      <c r="C129" s="117" t="s">
        <v>287</v>
      </c>
      <c r="D129" s="149">
        <v>0.71875</v>
      </c>
      <c r="E129" s="141">
        <v>21</v>
      </c>
      <c r="F129" s="141">
        <v>25</v>
      </c>
      <c r="G129" s="141">
        <v>0.32500000000000001</v>
      </c>
      <c r="H129" s="141">
        <v>3.7647058823529411</v>
      </c>
      <c r="I129" s="141">
        <v>0.69747899159663862</v>
      </c>
      <c r="J129" s="141">
        <v>0.69747899159663862</v>
      </c>
      <c r="K129" s="141">
        <v>1.3949579831932772</v>
      </c>
      <c r="L129" s="141">
        <v>0.21008403361344538</v>
      </c>
      <c r="M129" s="141">
        <v>0.21008403361344538</v>
      </c>
      <c r="N129" s="141">
        <v>0.97478991596638653</v>
      </c>
      <c r="O129" s="141">
        <v>1.3949579831932772</v>
      </c>
      <c r="P129" s="141">
        <v>0</v>
      </c>
      <c r="Q129" s="141">
        <v>0.97478991596638653</v>
      </c>
      <c r="R129" s="141">
        <v>0.97478991596638653</v>
      </c>
      <c r="S129" s="141">
        <v>0</v>
      </c>
      <c r="T129" s="141">
        <v>0</v>
      </c>
      <c r="U129" s="141"/>
      <c r="V129" s="141">
        <v>0.97478991596638653</v>
      </c>
      <c r="W129" s="142">
        <v>0</v>
      </c>
      <c r="AA129" t="str">
        <f t="shared" si="24"/>
        <v>Conventional</v>
      </c>
      <c r="AB129">
        <f t="shared" si="25"/>
        <v>0.71875</v>
      </c>
      <c r="AC129">
        <f t="shared" si="31"/>
        <v>21</v>
      </c>
      <c r="AD129">
        <f t="shared" si="32"/>
        <v>25</v>
      </c>
      <c r="AE129">
        <f t="shared" si="33"/>
        <v>0.32500000000000001</v>
      </c>
      <c r="AF129">
        <f t="shared" si="34"/>
        <v>3.7647058823529411</v>
      </c>
      <c r="AG129">
        <f t="shared" si="35"/>
        <v>0.69747899159663862</v>
      </c>
      <c r="AH129">
        <f t="shared" si="36"/>
        <v>0.69747899159663862</v>
      </c>
      <c r="AI129">
        <f t="shared" si="37"/>
        <v>1.3949579831932772</v>
      </c>
      <c r="AJ129">
        <f t="shared" si="38"/>
        <v>0.21008403361344538</v>
      </c>
      <c r="AK129">
        <f t="shared" si="39"/>
        <v>0.21008403361344538</v>
      </c>
      <c r="AL129">
        <f t="shared" si="40"/>
        <v>0.97478991596638653</v>
      </c>
      <c r="AM129">
        <f t="shared" si="41"/>
        <v>1.3949579831932772</v>
      </c>
      <c r="AN129">
        <f t="shared" si="42"/>
        <v>0</v>
      </c>
      <c r="AO129">
        <f t="shared" si="43"/>
        <v>0.97478991596638653</v>
      </c>
      <c r="AP129">
        <f t="shared" si="44"/>
        <v>0.97478991596638653</v>
      </c>
      <c r="AQ129">
        <f t="shared" si="45"/>
        <v>0</v>
      </c>
      <c r="AR129">
        <f t="shared" si="26"/>
        <v>0</v>
      </c>
      <c r="AS129" t="str">
        <f t="shared" si="27"/>
        <v/>
      </c>
      <c r="AT129">
        <f t="shared" si="28"/>
        <v>0.97478991596638653</v>
      </c>
      <c r="AU129">
        <f t="shared" si="29"/>
        <v>0</v>
      </c>
      <c r="AV129" t="str">
        <f t="shared" si="30"/>
        <v/>
      </c>
    </row>
    <row r="130" spans="1:48" x14ac:dyDescent="0.25">
      <c r="A130" s="90" t="s">
        <v>88</v>
      </c>
      <c r="B130" s="116" t="s">
        <v>405</v>
      </c>
      <c r="C130" s="117" t="s">
        <v>293</v>
      </c>
      <c r="D130" s="149">
        <v>0.50416666666666665</v>
      </c>
      <c r="E130" s="141">
        <v>10.333333333333334</v>
      </c>
      <c r="F130" s="141">
        <v>14</v>
      </c>
      <c r="G130" s="141">
        <v>0.15833333333333335</v>
      </c>
      <c r="H130" s="141">
        <v>30.088235294117641</v>
      </c>
      <c r="I130" s="141">
        <v>0.97058823529411764</v>
      </c>
      <c r="J130" s="141">
        <v>1.9411764705882353</v>
      </c>
      <c r="K130" s="141">
        <v>2.9117647058823528</v>
      </c>
      <c r="L130" s="141">
        <v>7.7647058823529411</v>
      </c>
      <c r="M130" s="141">
        <v>6.7941176470588234</v>
      </c>
      <c r="N130" s="141">
        <v>4.8529411764705879</v>
      </c>
      <c r="O130" s="141">
        <v>19.411764705882351</v>
      </c>
      <c r="P130" s="141">
        <v>0</v>
      </c>
      <c r="Q130" s="141">
        <v>6.7941176470588234</v>
      </c>
      <c r="R130" s="141">
        <v>6.7941176470588234</v>
      </c>
      <c r="S130" s="141">
        <v>0.97058823529411764</v>
      </c>
      <c r="T130" s="141">
        <v>0</v>
      </c>
      <c r="U130" s="141"/>
      <c r="V130" s="141">
        <v>7.7647058823529411</v>
      </c>
      <c r="W130" s="142">
        <v>0</v>
      </c>
      <c r="AA130" t="str">
        <f t="shared" si="24"/>
        <v>Conventional</v>
      </c>
      <c r="AB130">
        <f t="shared" si="25"/>
        <v>0.50416666666666665</v>
      </c>
      <c r="AC130">
        <f t="shared" si="31"/>
        <v>10.333333333333334</v>
      </c>
      <c r="AD130">
        <f t="shared" si="32"/>
        <v>14</v>
      </c>
      <c r="AE130">
        <f t="shared" si="33"/>
        <v>0.15833333333333335</v>
      </c>
      <c r="AF130">
        <f t="shared" si="34"/>
        <v>30.088235294117641</v>
      </c>
      <c r="AG130">
        <f t="shared" si="35"/>
        <v>0.97058823529411764</v>
      </c>
      <c r="AH130">
        <f t="shared" si="36"/>
        <v>1.9411764705882353</v>
      </c>
      <c r="AI130">
        <f t="shared" si="37"/>
        <v>2.9117647058823528</v>
      </c>
      <c r="AJ130">
        <f t="shared" si="38"/>
        <v>7.7647058823529411</v>
      </c>
      <c r="AK130">
        <f t="shared" si="39"/>
        <v>6.7941176470588234</v>
      </c>
      <c r="AL130">
        <f t="shared" si="40"/>
        <v>4.8529411764705879</v>
      </c>
      <c r="AM130">
        <f t="shared" si="41"/>
        <v>19.411764705882351</v>
      </c>
      <c r="AN130">
        <f t="shared" si="42"/>
        <v>0</v>
      </c>
      <c r="AO130">
        <f t="shared" si="43"/>
        <v>6.7941176470588234</v>
      </c>
      <c r="AP130">
        <f t="shared" si="44"/>
        <v>6.7941176470588234</v>
      </c>
      <c r="AQ130">
        <f t="shared" si="45"/>
        <v>0.97058823529411764</v>
      </c>
      <c r="AR130">
        <f t="shared" si="26"/>
        <v>0</v>
      </c>
      <c r="AS130" t="str">
        <f t="shared" si="27"/>
        <v/>
      </c>
      <c r="AT130">
        <f t="shared" si="28"/>
        <v>7.7647058823529411</v>
      </c>
      <c r="AU130">
        <f t="shared" si="29"/>
        <v>0</v>
      </c>
      <c r="AV130" t="str">
        <f t="shared" si="30"/>
        <v/>
      </c>
    </row>
    <row r="131" spans="1:48" x14ac:dyDescent="0.25">
      <c r="A131" s="90" t="s">
        <v>88</v>
      </c>
      <c r="B131" s="116" t="s">
        <v>405</v>
      </c>
      <c r="C131" s="117" t="s">
        <v>273</v>
      </c>
      <c r="D131" s="149">
        <v>0.86458333333333326</v>
      </c>
      <c r="E131" s="141">
        <v>32.666666666666671</v>
      </c>
      <c r="F131" s="141">
        <v>35.666666666666671</v>
      </c>
      <c r="G131" s="141">
        <v>0.66666666666666663</v>
      </c>
      <c r="H131" s="141">
        <v>0</v>
      </c>
      <c r="I131" s="141">
        <v>0</v>
      </c>
      <c r="J131" s="141">
        <v>0</v>
      </c>
      <c r="K131" s="141">
        <v>0</v>
      </c>
      <c r="L131" s="141">
        <v>0</v>
      </c>
      <c r="M131" s="141">
        <v>0</v>
      </c>
      <c r="N131" s="141">
        <v>0</v>
      </c>
      <c r="O131" s="141">
        <v>0</v>
      </c>
      <c r="P131" s="141">
        <v>0</v>
      </c>
      <c r="Q131" s="141">
        <v>0</v>
      </c>
      <c r="R131" s="141">
        <v>0</v>
      </c>
      <c r="S131" s="141">
        <v>0</v>
      </c>
      <c r="T131" s="141">
        <v>0</v>
      </c>
      <c r="U131" s="141"/>
      <c r="V131" s="141">
        <v>0</v>
      </c>
      <c r="W131" s="142">
        <v>0</v>
      </c>
      <c r="AA131" t="str">
        <f t="shared" si="24"/>
        <v>Conventional</v>
      </c>
      <c r="AB131">
        <f t="shared" si="25"/>
        <v>0.86458333333333326</v>
      </c>
      <c r="AC131">
        <f t="shared" si="31"/>
        <v>32.666666666666671</v>
      </c>
      <c r="AD131">
        <f t="shared" si="32"/>
        <v>35.666666666666671</v>
      </c>
      <c r="AE131">
        <f t="shared" si="33"/>
        <v>0.66666666666666663</v>
      </c>
      <c r="AF131">
        <f t="shared" si="34"/>
        <v>0</v>
      </c>
      <c r="AG131">
        <f t="shared" si="35"/>
        <v>0</v>
      </c>
      <c r="AH131">
        <f t="shared" si="36"/>
        <v>0</v>
      </c>
      <c r="AI131">
        <f t="shared" si="37"/>
        <v>0</v>
      </c>
      <c r="AJ131">
        <f t="shared" si="38"/>
        <v>0</v>
      </c>
      <c r="AK131">
        <f t="shared" si="39"/>
        <v>0</v>
      </c>
      <c r="AL131">
        <f t="shared" si="40"/>
        <v>0</v>
      </c>
      <c r="AM131">
        <f t="shared" si="41"/>
        <v>0</v>
      </c>
      <c r="AN131">
        <f t="shared" si="42"/>
        <v>0</v>
      </c>
      <c r="AO131">
        <f t="shared" si="43"/>
        <v>0</v>
      </c>
      <c r="AP131">
        <f t="shared" si="44"/>
        <v>0</v>
      </c>
      <c r="AQ131">
        <f t="shared" si="45"/>
        <v>0</v>
      </c>
      <c r="AR131">
        <f t="shared" si="26"/>
        <v>0</v>
      </c>
      <c r="AS131" t="str">
        <f t="shared" si="27"/>
        <v/>
      </c>
      <c r="AT131">
        <f t="shared" si="28"/>
        <v>0</v>
      </c>
      <c r="AU131">
        <f t="shared" si="29"/>
        <v>0</v>
      </c>
      <c r="AV131" t="str">
        <f t="shared" si="30"/>
        <v/>
      </c>
    </row>
    <row r="132" spans="1:48" x14ac:dyDescent="0.25">
      <c r="A132" s="90" t="s">
        <v>88</v>
      </c>
      <c r="B132" s="116" t="s">
        <v>405</v>
      </c>
      <c r="C132" s="117" t="s">
        <v>264</v>
      </c>
      <c r="D132" s="149">
        <v>0.5229166666666667</v>
      </c>
      <c r="E132" s="141">
        <v>14</v>
      </c>
      <c r="F132" s="141">
        <v>23.333333333333332</v>
      </c>
      <c r="G132" s="141">
        <v>0.25</v>
      </c>
      <c r="H132" s="141">
        <v>24.513274336283189</v>
      </c>
      <c r="I132" s="141">
        <v>0.97345132743362828</v>
      </c>
      <c r="J132" s="141">
        <v>1.9469026548672566</v>
      </c>
      <c r="K132" s="141">
        <v>2.9203539823008846</v>
      </c>
      <c r="L132" s="141">
        <v>0</v>
      </c>
      <c r="M132" s="141">
        <v>0</v>
      </c>
      <c r="N132" s="141">
        <v>8.7610619469026556</v>
      </c>
      <c r="O132" s="141">
        <v>8.7610619469026556</v>
      </c>
      <c r="P132" s="141">
        <v>2.1238938053097347</v>
      </c>
      <c r="Q132" s="141">
        <v>6.6371681415929205</v>
      </c>
      <c r="R132" s="141">
        <v>8.7610619469026556</v>
      </c>
      <c r="S132" s="141">
        <v>0</v>
      </c>
      <c r="T132" s="141">
        <v>0</v>
      </c>
      <c r="U132" s="141"/>
      <c r="V132" s="141">
        <v>8.7610619469026556</v>
      </c>
      <c r="W132" s="142">
        <v>4.0707964601769913</v>
      </c>
      <c r="AA132" t="str">
        <f t="shared" ref="AA132:AA182" si="46">IF(A132="no","Conventional","Organic")</f>
        <v>Conventional</v>
      </c>
      <c r="AB132">
        <f t="shared" ref="AB132:AB181" si="47">IF(D132="","",D132)</f>
        <v>0.5229166666666667</v>
      </c>
      <c r="AC132">
        <f t="shared" si="31"/>
        <v>14</v>
      </c>
      <c r="AD132">
        <f t="shared" si="32"/>
        <v>23.333333333333332</v>
      </c>
      <c r="AE132">
        <f t="shared" si="33"/>
        <v>0.25</v>
      </c>
      <c r="AF132">
        <f t="shared" si="34"/>
        <v>24.513274336283189</v>
      </c>
      <c r="AG132">
        <f t="shared" si="35"/>
        <v>0.97345132743362828</v>
      </c>
      <c r="AH132">
        <f t="shared" si="36"/>
        <v>1.9469026548672566</v>
      </c>
      <c r="AI132">
        <f t="shared" si="37"/>
        <v>2.9203539823008846</v>
      </c>
      <c r="AJ132">
        <f t="shared" si="38"/>
        <v>0</v>
      </c>
      <c r="AK132">
        <f t="shared" si="39"/>
        <v>0</v>
      </c>
      <c r="AL132">
        <f t="shared" si="40"/>
        <v>8.7610619469026556</v>
      </c>
      <c r="AM132">
        <f t="shared" si="41"/>
        <v>8.7610619469026556</v>
      </c>
      <c r="AN132">
        <f t="shared" si="42"/>
        <v>2.1238938053097347</v>
      </c>
      <c r="AO132">
        <f t="shared" si="43"/>
        <v>6.6371681415929205</v>
      </c>
      <c r="AP132">
        <f t="shared" si="44"/>
        <v>8.7610619469026556</v>
      </c>
      <c r="AQ132">
        <f t="shared" si="45"/>
        <v>0</v>
      </c>
      <c r="AR132">
        <f t="shared" si="26"/>
        <v>0</v>
      </c>
      <c r="AS132" t="str">
        <f t="shared" si="27"/>
        <v/>
      </c>
      <c r="AT132">
        <f t="shared" si="28"/>
        <v>8.7610619469026556</v>
      </c>
      <c r="AU132">
        <f t="shared" si="29"/>
        <v>4.0707964601769913</v>
      </c>
      <c r="AV132" t="str">
        <f t="shared" si="30"/>
        <v/>
      </c>
    </row>
    <row r="133" spans="1:48" x14ac:dyDescent="0.25">
      <c r="A133" s="90" t="s">
        <v>88</v>
      </c>
      <c r="B133" s="116" t="s">
        <v>405</v>
      </c>
      <c r="C133" s="117" t="s">
        <v>290</v>
      </c>
      <c r="D133" s="149">
        <v>0.66666666666666674</v>
      </c>
      <c r="E133" s="141">
        <v>14.833333333333334</v>
      </c>
      <c r="F133" s="141">
        <v>23.833333333333332</v>
      </c>
      <c r="G133" s="141">
        <v>0.28333333333333333</v>
      </c>
      <c r="H133" s="141">
        <v>7.0114942528735638</v>
      </c>
      <c r="I133" s="141">
        <v>0</v>
      </c>
      <c r="J133" s="141">
        <v>0.97701149425287359</v>
      </c>
      <c r="K133" s="141">
        <v>0.97701149425287359</v>
      </c>
      <c r="L133" s="141">
        <v>0.51724137931034486</v>
      </c>
      <c r="M133" s="141">
        <v>0</v>
      </c>
      <c r="N133" s="141">
        <v>4.0804597701149428</v>
      </c>
      <c r="O133" s="141">
        <v>4.597701149425288</v>
      </c>
      <c r="P133" s="141">
        <v>0</v>
      </c>
      <c r="Q133" s="141">
        <v>0.45977011494252873</v>
      </c>
      <c r="R133" s="141">
        <v>0.45977011494252873</v>
      </c>
      <c r="S133" s="141">
        <v>0.97701149425287359</v>
      </c>
      <c r="T133" s="141">
        <v>0</v>
      </c>
      <c r="U133" s="141"/>
      <c r="V133" s="141">
        <v>1.4367816091954024</v>
      </c>
      <c r="W133" s="142">
        <v>0</v>
      </c>
      <c r="AA133" t="str">
        <f t="shared" si="46"/>
        <v>Conventional</v>
      </c>
      <c r="AB133">
        <f t="shared" si="47"/>
        <v>0.66666666666666674</v>
      </c>
      <c r="AC133">
        <f t="shared" si="31"/>
        <v>14.833333333333334</v>
      </c>
      <c r="AD133">
        <f t="shared" si="32"/>
        <v>23.833333333333332</v>
      </c>
      <c r="AE133">
        <f t="shared" si="33"/>
        <v>0.28333333333333333</v>
      </c>
      <c r="AF133">
        <f t="shared" si="34"/>
        <v>7.0114942528735638</v>
      </c>
      <c r="AG133">
        <f t="shared" si="35"/>
        <v>0</v>
      </c>
      <c r="AH133">
        <f t="shared" si="36"/>
        <v>0.97701149425287359</v>
      </c>
      <c r="AI133">
        <f t="shared" si="37"/>
        <v>0.97701149425287359</v>
      </c>
      <c r="AJ133">
        <f t="shared" si="38"/>
        <v>0.51724137931034486</v>
      </c>
      <c r="AK133">
        <f t="shared" si="39"/>
        <v>0</v>
      </c>
      <c r="AL133">
        <f t="shared" si="40"/>
        <v>4.0804597701149428</v>
      </c>
      <c r="AM133">
        <f t="shared" si="41"/>
        <v>4.597701149425288</v>
      </c>
      <c r="AN133">
        <f t="shared" si="42"/>
        <v>0</v>
      </c>
      <c r="AO133">
        <f t="shared" si="43"/>
        <v>0.45977011494252873</v>
      </c>
      <c r="AP133">
        <f t="shared" si="44"/>
        <v>0.45977011494252873</v>
      </c>
      <c r="AQ133">
        <f t="shared" si="45"/>
        <v>0.97701149425287359</v>
      </c>
      <c r="AR133">
        <f t="shared" si="26"/>
        <v>0</v>
      </c>
      <c r="AS133" t="str">
        <f t="shared" si="27"/>
        <v/>
      </c>
      <c r="AT133">
        <f t="shared" si="28"/>
        <v>1.4367816091954024</v>
      </c>
      <c r="AU133">
        <f t="shared" si="29"/>
        <v>0</v>
      </c>
      <c r="AV133" t="str">
        <f t="shared" si="30"/>
        <v/>
      </c>
    </row>
    <row r="134" spans="1:48" x14ac:dyDescent="0.25">
      <c r="A134" s="90" t="s">
        <v>88</v>
      </c>
      <c r="B134" s="116" t="s">
        <v>405</v>
      </c>
      <c r="C134" s="117" t="s">
        <v>298</v>
      </c>
      <c r="D134" s="149">
        <v>0.66458333333333341</v>
      </c>
      <c r="E134" s="141">
        <v>11.166666666666668</v>
      </c>
      <c r="F134" s="141">
        <v>25.333333333333332</v>
      </c>
      <c r="G134" s="141">
        <v>0.12916666666666665</v>
      </c>
      <c r="H134" s="141">
        <v>4.2682926829268295</v>
      </c>
      <c r="I134" s="141">
        <v>0</v>
      </c>
      <c r="J134" s="141">
        <v>0</v>
      </c>
      <c r="K134" s="141">
        <v>0</v>
      </c>
      <c r="L134" s="141">
        <v>0</v>
      </c>
      <c r="M134" s="141">
        <v>0</v>
      </c>
      <c r="N134" s="141">
        <v>1.2195121951219512</v>
      </c>
      <c r="O134" s="141">
        <v>1.2195121951219512</v>
      </c>
      <c r="P134" s="141">
        <v>0.6097560975609756</v>
      </c>
      <c r="Q134" s="141">
        <v>1.2195121951219512</v>
      </c>
      <c r="R134" s="141">
        <v>1.8292682926829267</v>
      </c>
      <c r="S134" s="141">
        <v>0</v>
      </c>
      <c r="T134" s="141">
        <v>1.2195121951219512</v>
      </c>
      <c r="U134" s="141"/>
      <c r="V134" s="141">
        <v>3.0487804878048781</v>
      </c>
      <c r="W134" s="142">
        <v>0</v>
      </c>
      <c r="AA134" t="str">
        <f t="shared" si="46"/>
        <v>Conventional</v>
      </c>
      <c r="AB134">
        <f t="shared" si="47"/>
        <v>0.66458333333333341</v>
      </c>
      <c r="AC134">
        <f t="shared" si="31"/>
        <v>11.166666666666668</v>
      </c>
      <c r="AD134">
        <f t="shared" si="32"/>
        <v>25.333333333333332</v>
      </c>
      <c r="AE134">
        <f t="shared" si="33"/>
        <v>0.12916666666666665</v>
      </c>
      <c r="AF134">
        <f t="shared" si="34"/>
        <v>4.2682926829268295</v>
      </c>
      <c r="AG134">
        <f t="shared" si="35"/>
        <v>0</v>
      </c>
      <c r="AH134">
        <f t="shared" si="36"/>
        <v>0</v>
      </c>
      <c r="AI134">
        <f t="shared" si="37"/>
        <v>0</v>
      </c>
      <c r="AJ134">
        <f t="shared" si="38"/>
        <v>0</v>
      </c>
      <c r="AK134">
        <f t="shared" si="39"/>
        <v>0</v>
      </c>
      <c r="AL134">
        <f t="shared" si="40"/>
        <v>1.2195121951219512</v>
      </c>
      <c r="AM134">
        <f t="shared" si="41"/>
        <v>1.2195121951219512</v>
      </c>
      <c r="AN134">
        <f t="shared" si="42"/>
        <v>0.6097560975609756</v>
      </c>
      <c r="AO134">
        <f t="shared" si="43"/>
        <v>1.2195121951219512</v>
      </c>
      <c r="AP134">
        <f t="shared" si="44"/>
        <v>1.8292682926829267</v>
      </c>
      <c r="AQ134">
        <f t="shared" si="45"/>
        <v>0</v>
      </c>
      <c r="AR134">
        <f t="shared" si="26"/>
        <v>1.2195121951219512</v>
      </c>
      <c r="AS134" t="str">
        <f t="shared" si="27"/>
        <v/>
      </c>
      <c r="AT134">
        <f t="shared" si="28"/>
        <v>3.0487804878048781</v>
      </c>
      <c r="AU134">
        <f t="shared" si="29"/>
        <v>0</v>
      </c>
      <c r="AV134" t="str">
        <f t="shared" si="30"/>
        <v/>
      </c>
    </row>
    <row r="135" spans="1:48" x14ac:dyDescent="0.25">
      <c r="A135" s="90" t="s">
        <v>88</v>
      </c>
      <c r="B135" s="116" t="s">
        <v>405</v>
      </c>
      <c r="C135" s="117" t="s">
        <v>819</v>
      </c>
      <c r="D135" s="149">
        <v>0.70833333333333326</v>
      </c>
      <c r="E135" s="141">
        <v>18.666666666666664</v>
      </c>
      <c r="F135" s="141">
        <v>24.666666666666668</v>
      </c>
      <c r="G135" s="141">
        <v>0.31666666666666671</v>
      </c>
      <c r="H135" s="141">
        <v>3.6585365853658534</v>
      </c>
      <c r="I135" s="141">
        <v>0</v>
      </c>
      <c r="J135" s="141">
        <v>0</v>
      </c>
      <c r="K135" s="141">
        <v>0</v>
      </c>
      <c r="L135" s="141">
        <v>0</v>
      </c>
      <c r="M135" s="141">
        <v>0</v>
      </c>
      <c r="N135" s="141">
        <v>0.6097560975609756</v>
      </c>
      <c r="O135" s="141">
        <v>0.6097560975609756</v>
      </c>
      <c r="P135" s="141">
        <v>0.6097560975609756</v>
      </c>
      <c r="Q135" s="141">
        <v>1.2195121951219512</v>
      </c>
      <c r="R135" s="141">
        <v>1.8292682926829267</v>
      </c>
      <c r="S135" s="141">
        <v>0</v>
      </c>
      <c r="T135" s="141">
        <v>1.2195121951219512</v>
      </c>
      <c r="U135" s="141"/>
      <c r="V135" s="141">
        <v>3.0487804878048781</v>
      </c>
      <c r="W135" s="142">
        <v>0</v>
      </c>
      <c r="AA135" t="str">
        <f t="shared" si="46"/>
        <v>Conventional</v>
      </c>
      <c r="AB135">
        <f t="shared" si="47"/>
        <v>0.70833333333333326</v>
      </c>
      <c r="AC135">
        <f t="shared" si="31"/>
        <v>18.666666666666664</v>
      </c>
      <c r="AD135">
        <f t="shared" si="32"/>
        <v>24.666666666666668</v>
      </c>
      <c r="AE135">
        <f t="shared" si="33"/>
        <v>0.31666666666666671</v>
      </c>
      <c r="AF135">
        <f t="shared" si="34"/>
        <v>3.6585365853658534</v>
      </c>
      <c r="AG135">
        <f t="shared" si="35"/>
        <v>0</v>
      </c>
      <c r="AH135">
        <f t="shared" si="36"/>
        <v>0</v>
      </c>
      <c r="AI135">
        <f t="shared" si="37"/>
        <v>0</v>
      </c>
      <c r="AJ135">
        <f t="shared" si="38"/>
        <v>0</v>
      </c>
      <c r="AK135">
        <f t="shared" si="39"/>
        <v>0</v>
      </c>
      <c r="AL135">
        <f t="shared" si="40"/>
        <v>0.6097560975609756</v>
      </c>
      <c r="AM135">
        <f t="shared" si="41"/>
        <v>0.6097560975609756</v>
      </c>
      <c r="AN135">
        <f t="shared" si="42"/>
        <v>0.6097560975609756</v>
      </c>
      <c r="AO135">
        <f t="shared" si="43"/>
        <v>1.2195121951219512</v>
      </c>
      <c r="AP135">
        <f t="shared" si="44"/>
        <v>1.8292682926829267</v>
      </c>
      <c r="AQ135">
        <f t="shared" si="45"/>
        <v>0</v>
      </c>
      <c r="AR135">
        <f t="shared" si="26"/>
        <v>1.2195121951219512</v>
      </c>
      <c r="AS135" t="str">
        <f t="shared" si="27"/>
        <v/>
      </c>
      <c r="AT135">
        <f t="shared" si="28"/>
        <v>3.0487804878048781</v>
      </c>
      <c r="AU135">
        <f t="shared" si="29"/>
        <v>0</v>
      </c>
      <c r="AV135" t="str">
        <f t="shared" si="30"/>
        <v/>
      </c>
    </row>
    <row r="136" spans="1:48" x14ac:dyDescent="0.25">
      <c r="A136" s="90" t="s">
        <v>88</v>
      </c>
      <c r="B136" s="116" t="s">
        <v>405</v>
      </c>
      <c r="C136" s="117" t="s">
        <v>258</v>
      </c>
      <c r="D136" s="149">
        <v>0.47499999999999998</v>
      </c>
      <c r="E136" s="141">
        <v>15</v>
      </c>
      <c r="F136" s="141">
        <v>15</v>
      </c>
      <c r="G136" s="141">
        <v>0.25</v>
      </c>
      <c r="H136" s="141">
        <v>7.0625</v>
      </c>
      <c r="I136" s="141">
        <v>0</v>
      </c>
      <c r="J136" s="141">
        <v>0.5</v>
      </c>
      <c r="K136" s="141">
        <v>0.5</v>
      </c>
      <c r="L136" s="141">
        <v>2.5</v>
      </c>
      <c r="M136" s="141">
        <v>0.25</v>
      </c>
      <c r="N136" s="141">
        <v>2.25</v>
      </c>
      <c r="O136" s="141">
        <v>5</v>
      </c>
      <c r="P136" s="141">
        <v>0</v>
      </c>
      <c r="Q136" s="141">
        <v>1.5625</v>
      </c>
      <c r="R136" s="141">
        <v>1.5625</v>
      </c>
      <c r="S136" s="141">
        <v>0</v>
      </c>
      <c r="T136" s="141">
        <v>0</v>
      </c>
      <c r="U136" s="141"/>
      <c r="V136" s="141">
        <v>1.5625</v>
      </c>
      <c r="W136" s="142">
        <v>0</v>
      </c>
      <c r="AA136" t="str">
        <f t="shared" si="46"/>
        <v>Conventional</v>
      </c>
      <c r="AB136">
        <f t="shared" si="47"/>
        <v>0.47499999999999998</v>
      </c>
      <c r="AC136">
        <f t="shared" si="31"/>
        <v>15</v>
      </c>
      <c r="AD136">
        <f t="shared" si="32"/>
        <v>15</v>
      </c>
      <c r="AE136">
        <f t="shared" si="33"/>
        <v>0.25</v>
      </c>
      <c r="AF136">
        <f t="shared" si="34"/>
        <v>7.0625</v>
      </c>
      <c r="AG136">
        <f t="shared" si="35"/>
        <v>0</v>
      </c>
      <c r="AH136">
        <f t="shared" si="36"/>
        <v>0.5</v>
      </c>
      <c r="AI136">
        <f t="shared" si="37"/>
        <v>0.5</v>
      </c>
      <c r="AJ136">
        <f t="shared" si="38"/>
        <v>2.5</v>
      </c>
      <c r="AK136">
        <f t="shared" si="39"/>
        <v>0.25</v>
      </c>
      <c r="AL136">
        <f t="shared" si="40"/>
        <v>2.25</v>
      </c>
      <c r="AM136">
        <f t="shared" si="41"/>
        <v>5</v>
      </c>
      <c r="AN136">
        <f t="shared" si="42"/>
        <v>0</v>
      </c>
      <c r="AO136">
        <f t="shared" si="43"/>
        <v>1.5625</v>
      </c>
      <c r="AP136">
        <f t="shared" si="44"/>
        <v>1.5625</v>
      </c>
      <c r="AQ136">
        <f t="shared" si="45"/>
        <v>0</v>
      </c>
      <c r="AR136">
        <f t="shared" si="26"/>
        <v>0</v>
      </c>
      <c r="AS136" t="str">
        <f t="shared" si="27"/>
        <v/>
      </c>
      <c r="AT136">
        <f t="shared" si="28"/>
        <v>1.5625</v>
      </c>
      <c r="AU136">
        <f t="shared" si="29"/>
        <v>0</v>
      </c>
      <c r="AV136" t="str">
        <f t="shared" si="30"/>
        <v/>
      </c>
    </row>
    <row r="137" spans="1:48" x14ac:dyDescent="0.25">
      <c r="A137" s="90" t="s">
        <v>88</v>
      </c>
      <c r="B137" s="114" t="s">
        <v>86</v>
      </c>
      <c r="C137" s="114" t="s">
        <v>131</v>
      </c>
      <c r="D137" s="150">
        <v>0.7</v>
      </c>
      <c r="E137" s="138"/>
      <c r="F137" s="138"/>
      <c r="G137" s="138"/>
      <c r="H137" s="138">
        <v>12.02</v>
      </c>
      <c r="I137" s="138"/>
      <c r="J137" s="138"/>
      <c r="K137" s="138">
        <v>0.02</v>
      </c>
      <c r="L137" s="138">
        <v>0</v>
      </c>
      <c r="M137" s="138">
        <v>0</v>
      </c>
      <c r="N137" s="138">
        <v>11</v>
      </c>
      <c r="O137" s="138">
        <v>11</v>
      </c>
      <c r="P137" s="138">
        <v>0</v>
      </c>
      <c r="Q137" s="138">
        <v>1</v>
      </c>
      <c r="R137" s="138">
        <v>1</v>
      </c>
      <c r="S137" s="138"/>
      <c r="T137" s="138"/>
      <c r="U137" s="138">
        <v>0</v>
      </c>
      <c r="V137" s="138">
        <v>1</v>
      </c>
      <c r="W137" s="140"/>
      <c r="AA137" t="str">
        <f t="shared" si="46"/>
        <v>Conventional</v>
      </c>
      <c r="AB137">
        <f t="shared" si="47"/>
        <v>0.7</v>
      </c>
      <c r="AC137" t="str">
        <f t="shared" si="31"/>
        <v/>
      </c>
      <c r="AD137" t="str">
        <f t="shared" si="32"/>
        <v/>
      </c>
      <c r="AE137" t="str">
        <f t="shared" si="33"/>
        <v/>
      </c>
      <c r="AF137">
        <f t="shared" si="34"/>
        <v>12.02</v>
      </c>
      <c r="AG137" t="str">
        <f t="shared" si="35"/>
        <v/>
      </c>
      <c r="AH137" t="str">
        <f t="shared" si="36"/>
        <v/>
      </c>
      <c r="AI137">
        <f t="shared" si="37"/>
        <v>0.02</v>
      </c>
      <c r="AJ137">
        <f t="shared" si="38"/>
        <v>0</v>
      </c>
      <c r="AK137">
        <f t="shared" si="39"/>
        <v>0</v>
      </c>
      <c r="AL137">
        <f t="shared" si="40"/>
        <v>11</v>
      </c>
      <c r="AM137">
        <f t="shared" si="41"/>
        <v>11</v>
      </c>
      <c r="AN137">
        <f t="shared" si="42"/>
        <v>0</v>
      </c>
      <c r="AO137">
        <f t="shared" si="43"/>
        <v>1</v>
      </c>
      <c r="AP137">
        <f t="shared" si="44"/>
        <v>1</v>
      </c>
      <c r="AQ137" t="str">
        <f t="shared" si="45"/>
        <v/>
      </c>
      <c r="AR137" t="str">
        <f t="shared" si="26"/>
        <v/>
      </c>
      <c r="AS137">
        <f t="shared" si="27"/>
        <v>0</v>
      </c>
      <c r="AT137">
        <f t="shared" si="28"/>
        <v>1</v>
      </c>
      <c r="AU137" t="str">
        <f t="shared" si="29"/>
        <v/>
      </c>
      <c r="AV137" t="str">
        <f t="shared" si="30"/>
        <v/>
      </c>
    </row>
    <row r="138" spans="1:48" x14ac:dyDescent="0.25">
      <c r="A138" s="90" t="s">
        <v>88</v>
      </c>
      <c r="B138" s="116" t="s">
        <v>86</v>
      </c>
      <c r="C138" s="117" t="s">
        <v>745</v>
      </c>
      <c r="D138" s="149">
        <v>0.82499999999999996</v>
      </c>
      <c r="E138" s="141"/>
      <c r="F138" s="141"/>
      <c r="G138" s="141"/>
      <c r="H138" s="141">
        <v>14.1</v>
      </c>
      <c r="I138" s="141"/>
      <c r="J138" s="141"/>
      <c r="K138" s="141">
        <v>0.1</v>
      </c>
      <c r="L138" s="141">
        <v>0</v>
      </c>
      <c r="M138" s="141">
        <v>0</v>
      </c>
      <c r="N138" s="141">
        <v>14</v>
      </c>
      <c r="O138" s="141">
        <v>14</v>
      </c>
      <c r="P138" s="141">
        <v>0</v>
      </c>
      <c r="Q138" s="141">
        <v>0</v>
      </c>
      <c r="R138" s="141">
        <v>0</v>
      </c>
      <c r="S138" s="141"/>
      <c r="T138" s="141"/>
      <c r="U138" s="141">
        <v>0</v>
      </c>
      <c r="V138" s="141">
        <v>0</v>
      </c>
      <c r="W138" s="142"/>
      <c r="AA138" t="str">
        <f t="shared" si="46"/>
        <v>Conventional</v>
      </c>
      <c r="AB138">
        <f t="shared" si="47"/>
        <v>0.82499999999999996</v>
      </c>
      <c r="AC138" t="str">
        <f t="shared" si="31"/>
        <v/>
      </c>
      <c r="AD138" t="str">
        <f t="shared" si="32"/>
        <v/>
      </c>
      <c r="AE138" t="str">
        <f t="shared" si="33"/>
        <v/>
      </c>
      <c r="AF138">
        <f t="shared" si="34"/>
        <v>14.1</v>
      </c>
      <c r="AG138" t="str">
        <f t="shared" si="35"/>
        <v/>
      </c>
      <c r="AH138" t="str">
        <f t="shared" si="36"/>
        <v/>
      </c>
      <c r="AI138">
        <f t="shared" si="37"/>
        <v>0.1</v>
      </c>
      <c r="AJ138">
        <f t="shared" si="38"/>
        <v>0</v>
      </c>
      <c r="AK138">
        <f t="shared" si="39"/>
        <v>0</v>
      </c>
      <c r="AL138">
        <f t="shared" si="40"/>
        <v>14</v>
      </c>
      <c r="AM138">
        <f t="shared" si="41"/>
        <v>14</v>
      </c>
      <c r="AN138">
        <f t="shared" si="42"/>
        <v>0</v>
      </c>
      <c r="AO138">
        <f t="shared" si="43"/>
        <v>0</v>
      </c>
      <c r="AP138">
        <f t="shared" si="44"/>
        <v>0</v>
      </c>
      <c r="AQ138" t="str">
        <f t="shared" si="45"/>
        <v/>
      </c>
      <c r="AR138" t="str">
        <f t="shared" si="26"/>
        <v/>
      </c>
      <c r="AS138">
        <f t="shared" si="27"/>
        <v>0</v>
      </c>
      <c r="AT138">
        <f t="shared" si="28"/>
        <v>0</v>
      </c>
      <c r="AU138" t="str">
        <f t="shared" si="29"/>
        <v/>
      </c>
      <c r="AV138" t="str">
        <f t="shared" si="30"/>
        <v/>
      </c>
    </row>
    <row r="139" spans="1:48" x14ac:dyDescent="0.25">
      <c r="A139" s="90" t="s">
        <v>88</v>
      </c>
      <c r="B139" s="116" t="s">
        <v>86</v>
      </c>
      <c r="C139" s="117" t="s">
        <v>132</v>
      </c>
      <c r="D139" s="149">
        <v>0.625</v>
      </c>
      <c r="E139" s="141"/>
      <c r="F139" s="141"/>
      <c r="G139" s="141"/>
      <c r="H139" s="141">
        <v>16.3</v>
      </c>
      <c r="I139" s="141"/>
      <c r="J139" s="141"/>
      <c r="K139" s="141">
        <v>0.1</v>
      </c>
      <c r="L139" s="141">
        <v>0</v>
      </c>
      <c r="M139" s="141">
        <v>0</v>
      </c>
      <c r="N139" s="141">
        <v>15</v>
      </c>
      <c r="O139" s="141">
        <v>15</v>
      </c>
      <c r="P139" s="141">
        <v>0</v>
      </c>
      <c r="Q139" s="141">
        <v>1.2</v>
      </c>
      <c r="R139" s="141">
        <v>1.2</v>
      </c>
      <c r="S139" s="141"/>
      <c r="T139" s="141"/>
      <c r="U139" s="141">
        <v>0</v>
      </c>
      <c r="V139" s="141">
        <v>1.2</v>
      </c>
      <c r="W139" s="142"/>
      <c r="AA139" t="str">
        <f t="shared" si="46"/>
        <v>Conventional</v>
      </c>
      <c r="AB139">
        <f t="shared" si="47"/>
        <v>0.625</v>
      </c>
      <c r="AC139" t="str">
        <f t="shared" si="31"/>
        <v/>
      </c>
      <c r="AD139" t="str">
        <f t="shared" si="32"/>
        <v/>
      </c>
      <c r="AE139" t="str">
        <f t="shared" si="33"/>
        <v/>
      </c>
      <c r="AF139">
        <f t="shared" si="34"/>
        <v>16.3</v>
      </c>
      <c r="AG139" t="str">
        <f t="shared" si="35"/>
        <v/>
      </c>
      <c r="AH139" t="str">
        <f t="shared" si="36"/>
        <v/>
      </c>
      <c r="AI139">
        <f t="shared" si="37"/>
        <v>0.1</v>
      </c>
      <c r="AJ139">
        <f t="shared" si="38"/>
        <v>0</v>
      </c>
      <c r="AK139">
        <f t="shared" si="39"/>
        <v>0</v>
      </c>
      <c r="AL139">
        <f t="shared" si="40"/>
        <v>15</v>
      </c>
      <c r="AM139">
        <f t="shared" si="41"/>
        <v>15</v>
      </c>
      <c r="AN139">
        <f t="shared" si="42"/>
        <v>0</v>
      </c>
      <c r="AO139">
        <f t="shared" si="43"/>
        <v>1.2</v>
      </c>
      <c r="AP139">
        <f t="shared" si="44"/>
        <v>1.2</v>
      </c>
      <c r="AQ139" t="str">
        <f t="shared" si="45"/>
        <v/>
      </c>
      <c r="AR139" t="str">
        <f t="shared" si="26"/>
        <v/>
      </c>
      <c r="AS139">
        <f t="shared" si="27"/>
        <v>0</v>
      </c>
      <c r="AT139">
        <f t="shared" si="28"/>
        <v>1.2</v>
      </c>
      <c r="AU139" t="str">
        <f t="shared" si="29"/>
        <v/>
      </c>
      <c r="AV139" t="str">
        <f t="shared" si="30"/>
        <v/>
      </c>
    </row>
    <row r="140" spans="1:48" x14ac:dyDescent="0.25">
      <c r="A140" s="90" t="s">
        <v>88</v>
      </c>
      <c r="B140" s="116" t="s">
        <v>86</v>
      </c>
      <c r="C140" s="117" t="s">
        <v>106</v>
      </c>
      <c r="D140" s="149">
        <v>0.86250000000000004</v>
      </c>
      <c r="E140" s="141"/>
      <c r="F140" s="141"/>
      <c r="G140" s="141"/>
      <c r="H140" s="141">
        <v>10.780000000000001</v>
      </c>
      <c r="I140" s="141"/>
      <c r="J140" s="141"/>
      <c r="K140" s="141">
        <v>0</v>
      </c>
      <c r="L140" s="141">
        <v>0</v>
      </c>
      <c r="M140" s="141">
        <v>0</v>
      </c>
      <c r="N140" s="141">
        <v>9.8000000000000007</v>
      </c>
      <c r="O140" s="141">
        <v>9.8000000000000007</v>
      </c>
      <c r="P140" s="141">
        <v>0</v>
      </c>
      <c r="Q140" s="141">
        <v>0.98</v>
      </c>
      <c r="R140" s="141">
        <v>0.98</v>
      </c>
      <c r="S140" s="141"/>
      <c r="T140" s="141"/>
      <c r="U140" s="141">
        <v>0</v>
      </c>
      <c r="V140" s="141">
        <v>0.98</v>
      </c>
      <c r="W140" s="142"/>
      <c r="AA140" t="str">
        <f t="shared" si="46"/>
        <v>Conventional</v>
      </c>
      <c r="AB140">
        <f t="shared" si="47"/>
        <v>0.86250000000000004</v>
      </c>
      <c r="AC140" t="str">
        <f t="shared" si="31"/>
        <v/>
      </c>
      <c r="AD140" t="str">
        <f t="shared" si="32"/>
        <v/>
      </c>
      <c r="AE140" t="str">
        <f t="shared" si="33"/>
        <v/>
      </c>
      <c r="AF140">
        <f t="shared" si="34"/>
        <v>10.780000000000001</v>
      </c>
      <c r="AG140" t="str">
        <f t="shared" si="35"/>
        <v/>
      </c>
      <c r="AH140" t="str">
        <f t="shared" si="36"/>
        <v/>
      </c>
      <c r="AI140">
        <f t="shared" si="37"/>
        <v>0</v>
      </c>
      <c r="AJ140">
        <f t="shared" si="38"/>
        <v>0</v>
      </c>
      <c r="AK140">
        <f t="shared" si="39"/>
        <v>0</v>
      </c>
      <c r="AL140">
        <f t="shared" si="40"/>
        <v>9.8000000000000007</v>
      </c>
      <c r="AM140">
        <f t="shared" si="41"/>
        <v>9.8000000000000007</v>
      </c>
      <c r="AN140">
        <f t="shared" si="42"/>
        <v>0</v>
      </c>
      <c r="AO140">
        <f t="shared" si="43"/>
        <v>0.98</v>
      </c>
      <c r="AP140">
        <f t="shared" si="44"/>
        <v>0.98</v>
      </c>
      <c r="AQ140" t="str">
        <f t="shared" si="45"/>
        <v/>
      </c>
      <c r="AR140" t="str">
        <f t="shared" si="26"/>
        <v/>
      </c>
      <c r="AS140">
        <f t="shared" si="27"/>
        <v>0</v>
      </c>
      <c r="AT140">
        <f t="shared" si="28"/>
        <v>0.98</v>
      </c>
      <c r="AU140" t="str">
        <f t="shared" si="29"/>
        <v/>
      </c>
      <c r="AV140" t="str">
        <f t="shared" si="30"/>
        <v/>
      </c>
    </row>
    <row r="141" spans="1:48" x14ac:dyDescent="0.25">
      <c r="A141" s="90" t="s">
        <v>88</v>
      </c>
      <c r="B141" s="116" t="s">
        <v>86</v>
      </c>
      <c r="C141" s="117" t="s">
        <v>130</v>
      </c>
      <c r="D141" s="149">
        <v>0.7</v>
      </c>
      <c r="E141" s="141"/>
      <c r="F141" s="141"/>
      <c r="G141" s="141"/>
      <c r="H141" s="141">
        <v>25.2</v>
      </c>
      <c r="I141" s="141"/>
      <c r="J141" s="141"/>
      <c r="K141" s="141">
        <v>0.3</v>
      </c>
      <c r="L141" s="141">
        <v>10</v>
      </c>
      <c r="M141" s="141">
        <v>0</v>
      </c>
      <c r="N141" s="141">
        <v>14</v>
      </c>
      <c r="O141" s="141">
        <v>24</v>
      </c>
      <c r="P141" s="141">
        <v>0</v>
      </c>
      <c r="Q141" s="141">
        <v>0.9</v>
      </c>
      <c r="R141" s="141">
        <v>0.9</v>
      </c>
      <c r="S141" s="141"/>
      <c r="T141" s="141"/>
      <c r="U141" s="141">
        <v>0</v>
      </c>
      <c r="V141" s="141">
        <v>0.9</v>
      </c>
      <c r="W141" s="142"/>
      <c r="AA141" t="str">
        <f t="shared" si="46"/>
        <v>Conventional</v>
      </c>
      <c r="AB141">
        <f t="shared" si="47"/>
        <v>0.7</v>
      </c>
      <c r="AC141" t="str">
        <f t="shared" si="31"/>
        <v/>
      </c>
      <c r="AD141" t="str">
        <f t="shared" si="32"/>
        <v/>
      </c>
      <c r="AE141" t="str">
        <f t="shared" si="33"/>
        <v/>
      </c>
      <c r="AF141">
        <f t="shared" si="34"/>
        <v>25.2</v>
      </c>
      <c r="AG141" t="str">
        <f t="shared" si="35"/>
        <v/>
      </c>
      <c r="AH141" t="str">
        <f t="shared" si="36"/>
        <v/>
      </c>
      <c r="AI141">
        <f t="shared" si="37"/>
        <v>0.3</v>
      </c>
      <c r="AJ141">
        <f t="shared" si="38"/>
        <v>10</v>
      </c>
      <c r="AK141">
        <f t="shared" si="39"/>
        <v>0</v>
      </c>
      <c r="AL141">
        <f t="shared" si="40"/>
        <v>14</v>
      </c>
      <c r="AM141">
        <f t="shared" si="41"/>
        <v>24</v>
      </c>
      <c r="AN141">
        <f t="shared" si="42"/>
        <v>0</v>
      </c>
      <c r="AO141">
        <f t="shared" si="43"/>
        <v>0.9</v>
      </c>
      <c r="AP141">
        <f t="shared" si="44"/>
        <v>0.9</v>
      </c>
      <c r="AQ141" t="str">
        <f t="shared" si="45"/>
        <v/>
      </c>
      <c r="AR141" t="str">
        <f t="shared" si="26"/>
        <v/>
      </c>
      <c r="AS141">
        <f t="shared" si="27"/>
        <v>0</v>
      </c>
      <c r="AT141">
        <f t="shared" si="28"/>
        <v>0.9</v>
      </c>
      <c r="AU141" t="str">
        <f t="shared" si="29"/>
        <v/>
      </c>
      <c r="AV141" t="str">
        <f t="shared" si="30"/>
        <v/>
      </c>
    </row>
    <row r="142" spans="1:48" x14ac:dyDescent="0.25">
      <c r="A142" s="90" t="s">
        <v>88</v>
      </c>
      <c r="B142" s="116" t="s">
        <v>86</v>
      </c>
      <c r="C142" s="117" t="s">
        <v>129</v>
      </c>
      <c r="D142" s="149">
        <v>0.72499999999999998</v>
      </c>
      <c r="E142" s="141"/>
      <c r="F142" s="141"/>
      <c r="G142" s="141"/>
      <c r="H142" s="141">
        <v>19.899999999999999</v>
      </c>
      <c r="I142" s="141"/>
      <c r="J142" s="141"/>
      <c r="K142" s="141">
        <v>0</v>
      </c>
      <c r="L142" s="141">
        <v>0</v>
      </c>
      <c r="M142" s="141">
        <v>0</v>
      </c>
      <c r="N142" s="141">
        <v>3.9</v>
      </c>
      <c r="O142" s="141">
        <v>3.9</v>
      </c>
      <c r="P142" s="141">
        <v>0</v>
      </c>
      <c r="Q142" s="141">
        <v>16</v>
      </c>
      <c r="R142" s="141">
        <v>16</v>
      </c>
      <c r="S142" s="141"/>
      <c r="T142" s="141"/>
      <c r="U142" s="141">
        <v>0</v>
      </c>
      <c r="V142" s="141">
        <v>16</v>
      </c>
      <c r="W142" s="142"/>
      <c r="AA142" t="str">
        <f t="shared" si="46"/>
        <v>Conventional</v>
      </c>
      <c r="AB142">
        <f t="shared" si="47"/>
        <v>0.72499999999999998</v>
      </c>
      <c r="AC142" t="str">
        <f t="shared" si="31"/>
        <v/>
      </c>
      <c r="AD142" t="str">
        <f t="shared" si="32"/>
        <v/>
      </c>
      <c r="AE142" t="str">
        <f t="shared" si="33"/>
        <v/>
      </c>
      <c r="AF142">
        <f t="shared" si="34"/>
        <v>19.899999999999999</v>
      </c>
      <c r="AG142" t="str">
        <f t="shared" si="35"/>
        <v/>
      </c>
      <c r="AH142" t="str">
        <f t="shared" si="36"/>
        <v/>
      </c>
      <c r="AI142">
        <f t="shared" si="37"/>
        <v>0</v>
      </c>
      <c r="AJ142">
        <f t="shared" si="38"/>
        <v>0</v>
      </c>
      <c r="AK142">
        <f t="shared" si="39"/>
        <v>0</v>
      </c>
      <c r="AL142">
        <f t="shared" si="40"/>
        <v>3.9</v>
      </c>
      <c r="AM142">
        <f t="shared" si="41"/>
        <v>3.9</v>
      </c>
      <c r="AN142">
        <f t="shared" si="42"/>
        <v>0</v>
      </c>
      <c r="AO142">
        <f t="shared" si="43"/>
        <v>16</v>
      </c>
      <c r="AP142">
        <f t="shared" si="44"/>
        <v>16</v>
      </c>
      <c r="AQ142" t="str">
        <f t="shared" si="45"/>
        <v/>
      </c>
      <c r="AR142" t="str">
        <f t="shared" si="26"/>
        <v/>
      </c>
      <c r="AS142">
        <f t="shared" si="27"/>
        <v>0</v>
      </c>
      <c r="AT142">
        <f t="shared" si="28"/>
        <v>16</v>
      </c>
      <c r="AU142" t="str">
        <f t="shared" si="29"/>
        <v/>
      </c>
      <c r="AV142" t="str">
        <f t="shared" si="30"/>
        <v/>
      </c>
    </row>
    <row r="143" spans="1:48" x14ac:dyDescent="0.25">
      <c r="A143" s="90" t="s">
        <v>88</v>
      </c>
      <c r="B143" s="116" t="s">
        <v>86</v>
      </c>
      <c r="C143" s="117" t="s">
        <v>134</v>
      </c>
      <c r="D143" s="149">
        <v>0.72499999999999998</v>
      </c>
      <c r="E143" s="141"/>
      <c r="F143" s="141"/>
      <c r="G143" s="141"/>
      <c r="H143" s="141">
        <v>17.2</v>
      </c>
      <c r="I143" s="141"/>
      <c r="J143" s="141"/>
      <c r="K143" s="141">
        <v>0.2</v>
      </c>
      <c r="L143" s="141">
        <v>0</v>
      </c>
      <c r="M143" s="141">
        <v>0</v>
      </c>
      <c r="N143" s="141">
        <v>15</v>
      </c>
      <c r="O143" s="141">
        <v>15</v>
      </c>
      <c r="P143" s="141">
        <v>0</v>
      </c>
      <c r="Q143" s="141">
        <v>2</v>
      </c>
      <c r="R143" s="141">
        <v>2</v>
      </c>
      <c r="S143" s="141"/>
      <c r="T143" s="141"/>
      <c r="U143" s="141">
        <v>0</v>
      </c>
      <c r="V143" s="141">
        <v>2</v>
      </c>
      <c r="W143" s="142"/>
      <c r="AA143" t="str">
        <f t="shared" si="46"/>
        <v>Conventional</v>
      </c>
      <c r="AB143">
        <f t="shared" si="47"/>
        <v>0.72499999999999998</v>
      </c>
      <c r="AC143" t="str">
        <f t="shared" si="31"/>
        <v/>
      </c>
      <c r="AD143" t="str">
        <f t="shared" si="32"/>
        <v/>
      </c>
      <c r="AE143" t="str">
        <f t="shared" si="33"/>
        <v/>
      </c>
      <c r="AF143">
        <f t="shared" si="34"/>
        <v>17.2</v>
      </c>
      <c r="AG143" t="str">
        <f t="shared" si="35"/>
        <v/>
      </c>
      <c r="AH143" t="str">
        <f t="shared" si="36"/>
        <v/>
      </c>
      <c r="AI143">
        <f t="shared" si="37"/>
        <v>0.2</v>
      </c>
      <c r="AJ143">
        <f t="shared" si="38"/>
        <v>0</v>
      </c>
      <c r="AK143">
        <f t="shared" si="39"/>
        <v>0</v>
      </c>
      <c r="AL143">
        <f t="shared" si="40"/>
        <v>15</v>
      </c>
      <c r="AM143">
        <f t="shared" si="41"/>
        <v>15</v>
      </c>
      <c r="AN143">
        <f t="shared" si="42"/>
        <v>0</v>
      </c>
      <c r="AO143">
        <f t="shared" si="43"/>
        <v>2</v>
      </c>
      <c r="AP143">
        <f t="shared" si="44"/>
        <v>2</v>
      </c>
      <c r="AQ143" t="str">
        <f t="shared" si="45"/>
        <v/>
      </c>
      <c r="AR143" t="str">
        <f t="shared" ref="AR143:AR181" si="48">IF(T143="","",T143)</f>
        <v/>
      </c>
      <c r="AS143">
        <f t="shared" ref="AS143:AS181" si="49">IF(U143="","",U143)</f>
        <v>0</v>
      </c>
      <c r="AT143">
        <f t="shared" ref="AT143:AT181" si="50">IF(V143="","",V143)</f>
        <v>2</v>
      </c>
      <c r="AU143" t="str">
        <f t="shared" ref="AU143:AU181" si="51">IF(W143="","",W143)</f>
        <v/>
      </c>
      <c r="AV143" t="str">
        <f t="shared" ref="AV143:AV181" si="52">IF(X143="","",X143)</f>
        <v/>
      </c>
    </row>
    <row r="144" spans="1:48" x14ac:dyDescent="0.25">
      <c r="A144" s="90" t="s">
        <v>88</v>
      </c>
      <c r="B144" s="116" t="s">
        <v>86</v>
      </c>
      <c r="C144" s="117" t="s">
        <v>133</v>
      </c>
      <c r="D144" s="149">
        <v>0.74583333333333335</v>
      </c>
      <c r="E144" s="141"/>
      <c r="F144" s="141"/>
      <c r="G144" s="141"/>
      <c r="H144" s="141">
        <v>12.477777777777778</v>
      </c>
      <c r="I144" s="141"/>
      <c r="J144" s="141"/>
      <c r="K144" s="141">
        <v>0.2</v>
      </c>
      <c r="L144" s="141">
        <v>0</v>
      </c>
      <c r="M144" s="141">
        <v>0</v>
      </c>
      <c r="N144" s="141">
        <v>10.833333333333334</v>
      </c>
      <c r="O144" s="141">
        <v>10.833333333333334</v>
      </c>
      <c r="P144" s="141">
        <v>0</v>
      </c>
      <c r="Q144" s="141">
        <v>1.4444444444444444</v>
      </c>
      <c r="R144" s="141">
        <v>1.4444444444444444</v>
      </c>
      <c r="S144" s="141"/>
      <c r="T144" s="141"/>
      <c r="U144" s="141">
        <v>0</v>
      </c>
      <c r="V144" s="141">
        <v>1.4444444444444444</v>
      </c>
      <c r="W144" s="142"/>
      <c r="AA144" t="str">
        <f t="shared" si="46"/>
        <v>Conventional</v>
      </c>
      <c r="AB144">
        <f t="shared" si="47"/>
        <v>0.74583333333333335</v>
      </c>
      <c r="AC144" t="str">
        <f t="shared" ref="AC144:AC181" si="53">IF(E144="","",E144)</f>
        <v/>
      </c>
      <c r="AD144" t="str">
        <f t="shared" ref="AD144:AD181" si="54">IF(F144="","",F144)</f>
        <v/>
      </c>
      <c r="AE144" t="str">
        <f t="shared" ref="AE144:AE181" si="55">IF(G144="","",G144)</f>
        <v/>
      </c>
      <c r="AF144">
        <f t="shared" ref="AF144:AF181" si="56">IF(H144="","",H144)</f>
        <v>12.477777777777778</v>
      </c>
      <c r="AG144" t="str">
        <f t="shared" ref="AG144:AG181" si="57">IF(I144="","",I144)</f>
        <v/>
      </c>
      <c r="AH144" t="str">
        <f t="shared" ref="AH144:AH181" si="58">IF(J144="","",J144)</f>
        <v/>
      </c>
      <c r="AI144">
        <f t="shared" ref="AI144:AI181" si="59">IF(K144="","",K144)</f>
        <v>0.2</v>
      </c>
      <c r="AJ144">
        <f t="shared" ref="AJ144:AJ181" si="60">IF(L144="","",L144)</f>
        <v>0</v>
      </c>
      <c r="AK144">
        <f t="shared" ref="AK144:AK181" si="61">IF(M144="","",M144)</f>
        <v>0</v>
      </c>
      <c r="AL144">
        <f t="shared" ref="AL144:AL181" si="62">IF(N144="","",N144)</f>
        <v>10.833333333333334</v>
      </c>
      <c r="AM144">
        <f t="shared" ref="AM144:AM181" si="63">IF(O144="","",O144)</f>
        <v>10.833333333333334</v>
      </c>
      <c r="AN144">
        <f t="shared" ref="AN144:AN181" si="64">IF(P144="","",P144)</f>
        <v>0</v>
      </c>
      <c r="AO144">
        <f t="shared" ref="AO144:AO181" si="65">IF(Q144="","",Q144)</f>
        <v>1.4444444444444444</v>
      </c>
      <c r="AP144">
        <f t="shared" ref="AP144:AP181" si="66">IF(R144="","",R144)</f>
        <v>1.4444444444444444</v>
      </c>
      <c r="AQ144" t="str">
        <f t="shared" ref="AQ144:AQ181" si="67">IF(S144="","",S144)</f>
        <v/>
      </c>
      <c r="AR144" t="str">
        <f t="shared" si="48"/>
        <v/>
      </c>
      <c r="AS144">
        <f t="shared" si="49"/>
        <v>0</v>
      </c>
      <c r="AT144">
        <f t="shared" si="50"/>
        <v>1.4444444444444444</v>
      </c>
      <c r="AU144" t="str">
        <f t="shared" si="51"/>
        <v/>
      </c>
      <c r="AV144" t="str">
        <f t="shared" si="52"/>
        <v/>
      </c>
    </row>
    <row r="145" spans="1:48" x14ac:dyDescent="0.25">
      <c r="A145" s="90" t="s">
        <v>88</v>
      </c>
      <c r="B145" s="116" t="s">
        <v>86</v>
      </c>
      <c r="C145" s="117" t="s">
        <v>135</v>
      </c>
      <c r="D145" s="149">
        <v>0.73750000000000004</v>
      </c>
      <c r="E145" s="141"/>
      <c r="F145" s="141"/>
      <c r="G145" s="141"/>
      <c r="H145" s="141">
        <v>12.4</v>
      </c>
      <c r="I145" s="141"/>
      <c r="J145" s="141"/>
      <c r="K145" s="141">
        <v>0.4</v>
      </c>
      <c r="L145" s="141">
        <v>0</v>
      </c>
      <c r="M145" s="141">
        <v>2</v>
      </c>
      <c r="N145" s="141">
        <v>10</v>
      </c>
      <c r="O145" s="141">
        <v>12</v>
      </c>
      <c r="P145" s="141">
        <v>0</v>
      </c>
      <c r="Q145" s="141">
        <v>0</v>
      </c>
      <c r="R145" s="141">
        <v>0</v>
      </c>
      <c r="S145" s="141"/>
      <c r="T145" s="141"/>
      <c r="U145" s="141">
        <v>0</v>
      </c>
      <c r="V145" s="141">
        <v>0</v>
      </c>
      <c r="W145" s="142"/>
      <c r="AA145" t="str">
        <f t="shared" si="46"/>
        <v>Conventional</v>
      </c>
      <c r="AB145">
        <f t="shared" si="47"/>
        <v>0.73750000000000004</v>
      </c>
      <c r="AC145" t="str">
        <f t="shared" si="53"/>
        <v/>
      </c>
      <c r="AD145" t="str">
        <f t="shared" si="54"/>
        <v/>
      </c>
      <c r="AE145" t="str">
        <f t="shared" si="55"/>
        <v/>
      </c>
      <c r="AF145">
        <f t="shared" si="56"/>
        <v>12.4</v>
      </c>
      <c r="AG145" t="str">
        <f t="shared" si="57"/>
        <v/>
      </c>
      <c r="AH145" t="str">
        <f t="shared" si="58"/>
        <v/>
      </c>
      <c r="AI145">
        <f t="shared" si="59"/>
        <v>0.4</v>
      </c>
      <c r="AJ145">
        <f t="shared" si="60"/>
        <v>0</v>
      </c>
      <c r="AK145">
        <f t="shared" si="61"/>
        <v>2</v>
      </c>
      <c r="AL145">
        <f t="shared" si="62"/>
        <v>10</v>
      </c>
      <c r="AM145">
        <f t="shared" si="63"/>
        <v>12</v>
      </c>
      <c r="AN145">
        <f t="shared" si="64"/>
        <v>0</v>
      </c>
      <c r="AO145">
        <f t="shared" si="65"/>
        <v>0</v>
      </c>
      <c r="AP145">
        <f t="shared" si="66"/>
        <v>0</v>
      </c>
      <c r="AQ145" t="str">
        <f t="shared" si="67"/>
        <v/>
      </c>
      <c r="AR145" t="str">
        <f t="shared" si="48"/>
        <v/>
      </c>
      <c r="AS145">
        <f t="shared" si="49"/>
        <v>0</v>
      </c>
      <c r="AT145">
        <f t="shared" si="50"/>
        <v>0</v>
      </c>
      <c r="AU145" t="str">
        <f t="shared" si="51"/>
        <v/>
      </c>
      <c r="AV145" t="str">
        <f t="shared" si="52"/>
        <v/>
      </c>
    </row>
    <row r="146" spans="1:48" x14ac:dyDescent="0.25">
      <c r="A146" s="90" t="s">
        <v>88</v>
      </c>
      <c r="B146" s="116" t="s">
        <v>86</v>
      </c>
      <c r="C146" s="117" t="s">
        <v>746</v>
      </c>
      <c r="D146" s="149">
        <v>0.76249999999999996</v>
      </c>
      <c r="E146" s="141"/>
      <c r="F146" s="141"/>
      <c r="G146" s="141"/>
      <c r="H146" s="141">
        <v>12.4</v>
      </c>
      <c r="I146" s="141"/>
      <c r="J146" s="141"/>
      <c r="K146" s="141">
        <v>0.4</v>
      </c>
      <c r="L146" s="141">
        <v>0</v>
      </c>
      <c r="M146" s="141">
        <v>2</v>
      </c>
      <c r="N146" s="141">
        <v>10</v>
      </c>
      <c r="O146" s="141">
        <v>12</v>
      </c>
      <c r="P146" s="141">
        <v>0</v>
      </c>
      <c r="Q146" s="141">
        <v>0</v>
      </c>
      <c r="R146" s="141">
        <v>0</v>
      </c>
      <c r="S146" s="141"/>
      <c r="T146" s="141"/>
      <c r="U146" s="141">
        <v>0</v>
      </c>
      <c r="V146" s="141">
        <v>0</v>
      </c>
      <c r="W146" s="142"/>
      <c r="AA146" t="str">
        <f t="shared" si="46"/>
        <v>Conventional</v>
      </c>
      <c r="AB146">
        <f t="shared" si="47"/>
        <v>0.76249999999999996</v>
      </c>
      <c r="AC146" t="str">
        <f t="shared" si="53"/>
        <v/>
      </c>
      <c r="AD146" t="str">
        <f t="shared" si="54"/>
        <v/>
      </c>
      <c r="AE146" t="str">
        <f t="shared" si="55"/>
        <v/>
      </c>
      <c r="AF146">
        <f t="shared" si="56"/>
        <v>12.4</v>
      </c>
      <c r="AG146" t="str">
        <f t="shared" si="57"/>
        <v/>
      </c>
      <c r="AH146" t="str">
        <f t="shared" si="58"/>
        <v/>
      </c>
      <c r="AI146">
        <f t="shared" si="59"/>
        <v>0.4</v>
      </c>
      <c r="AJ146">
        <f t="shared" si="60"/>
        <v>0</v>
      </c>
      <c r="AK146">
        <f t="shared" si="61"/>
        <v>2</v>
      </c>
      <c r="AL146">
        <f t="shared" si="62"/>
        <v>10</v>
      </c>
      <c r="AM146">
        <f t="shared" si="63"/>
        <v>12</v>
      </c>
      <c r="AN146">
        <f t="shared" si="64"/>
        <v>0</v>
      </c>
      <c r="AO146">
        <f t="shared" si="65"/>
        <v>0</v>
      </c>
      <c r="AP146">
        <f t="shared" si="66"/>
        <v>0</v>
      </c>
      <c r="AQ146" t="str">
        <f t="shared" si="67"/>
        <v/>
      </c>
      <c r="AR146" t="str">
        <f t="shared" si="48"/>
        <v/>
      </c>
      <c r="AS146">
        <f t="shared" si="49"/>
        <v>0</v>
      </c>
      <c r="AT146">
        <f t="shared" si="50"/>
        <v>0</v>
      </c>
      <c r="AU146" t="str">
        <f t="shared" si="51"/>
        <v/>
      </c>
      <c r="AV146" t="str">
        <f t="shared" si="52"/>
        <v/>
      </c>
    </row>
    <row r="147" spans="1:48" x14ac:dyDescent="0.25">
      <c r="A147" s="90" t="s">
        <v>88</v>
      </c>
      <c r="B147" s="116" t="s">
        <v>86</v>
      </c>
      <c r="C147" s="117" t="s">
        <v>747</v>
      </c>
      <c r="D147" s="149">
        <v>0.61250000000000004</v>
      </c>
      <c r="E147" s="141"/>
      <c r="F147" s="141"/>
      <c r="G147" s="141"/>
      <c r="H147" s="141">
        <v>17</v>
      </c>
      <c r="I147" s="141"/>
      <c r="J147" s="141"/>
      <c r="K147" s="141">
        <v>0</v>
      </c>
      <c r="L147" s="141">
        <v>14</v>
      </c>
      <c r="M147" s="141">
        <v>1</v>
      </c>
      <c r="N147" s="141">
        <v>0</v>
      </c>
      <c r="O147" s="141">
        <v>15</v>
      </c>
      <c r="P147" s="141">
        <v>0</v>
      </c>
      <c r="Q147" s="141">
        <v>2</v>
      </c>
      <c r="R147" s="141">
        <v>2</v>
      </c>
      <c r="S147" s="141"/>
      <c r="T147" s="141"/>
      <c r="U147" s="141">
        <v>0</v>
      </c>
      <c r="V147" s="141">
        <v>2</v>
      </c>
      <c r="W147" s="142"/>
      <c r="AA147" t="str">
        <f t="shared" si="46"/>
        <v>Conventional</v>
      </c>
      <c r="AB147">
        <f t="shared" si="47"/>
        <v>0.61250000000000004</v>
      </c>
      <c r="AC147" t="str">
        <f t="shared" si="53"/>
        <v/>
      </c>
      <c r="AD147" t="str">
        <f t="shared" si="54"/>
        <v/>
      </c>
      <c r="AE147" t="str">
        <f t="shared" si="55"/>
        <v/>
      </c>
      <c r="AF147">
        <f t="shared" si="56"/>
        <v>17</v>
      </c>
      <c r="AG147" t="str">
        <f t="shared" si="57"/>
        <v/>
      </c>
      <c r="AH147" t="str">
        <f t="shared" si="58"/>
        <v/>
      </c>
      <c r="AI147">
        <f t="shared" si="59"/>
        <v>0</v>
      </c>
      <c r="AJ147">
        <f t="shared" si="60"/>
        <v>14</v>
      </c>
      <c r="AK147">
        <f t="shared" si="61"/>
        <v>1</v>
      </c>
      <c r="AL147">
        <f t="shared" si="62"/>
        <v>0</v>
      </c>
      <c r="AM147">
        <f t="shared" si="63"/>
        <v>15</v>
      </c>
      <c r="AN147">
        <f t="shared" si="64"/>
        <v>0</v>
      </c>
      <c r="AO147">
        <f t="shared" si="65"/>
        <v>2</v>
      </c>
      <c r="AP147">
        <f t="shared" si="66"/>
        <v>2</v>
      </c>
      <c r="AQ147" t="str">
        <f t="shared" si="67"/>
        <v/>
      </c>
      <c r="AR147" t="str">
        <f t="shared" si="48"/>
        <v/>
      </c>
      <c r="AS147">
        <f t="shared" si="49"/>
        <v>0</v>
      </c>
      <c r="AT147">
        <f t="shared" si="50"/>
        <v>2</v>
      </c>
      <c r="AU147" t="str">
        <f t="shared" si="51"/>
        <v/>
      </c>
      <c r="AV147" t="str">
        <f t="shared" si="52"/>
        <v/>
      </c>
    </row>
    <row r="148" spans="1:48" x14ac:dyDescent="0.25">
      <c r="A148" s="90" t="s">
        <v>88</v>
      </c>
      <c r="B148" s="116" t="s">
        <v>86</v>
      </c>
      <c r="C148" s="117" t="s">
        <v>108</v>
      </c>
      <c r="D148" s="149">
        <v>0.5625</v>
      </c>
      <c r="E148" s="141"/>
      <c r="F148" s="141"/>
      <c r="G148" s="141"/>
      <c r="H148" s="141">
        <v>10.1</v>
      </c>
      <c r="I148" s="141"/>
      <c r="J148" s="141"/>
      <c r="K148" s="141">
        <v>1</v>
      </c>
      <c r="L148" s="141">
        <v>9.1</v>
      </c>
      <c r="M148" s="141">
        <v>0</v>
      </c>
      <c r="N148" s="141">
        <v>0</v>
      </c>
      <c r="O148" s="141">
        <v>9.1</v>
      </c>
      <c r="P148" s="141">
        <v>0</v>
      </c>
      <c r="Q148" s="141">
        <v>0</v>
      </c>
      <c r="R148" s="141">
        <v>0</v>
      </c>
      <c r="S148" s="141"/>
      <c r="T148" s="141"/>
      <c r="U148" s="141">
        <v>0</v>
      </c>
      <c r="V148" s="141">
        <v>0</v>
      </c>
      <c r="W148" s="142"/>
      <c r="AA148" t="str">
        <f t="shared" si="46"/>
        <v>Conventional</v>
      </c>
      <c r="AB148">
        <f t="shared" si="47"/>
        <v>0.5625</v>
      </c>
      <c r="AC148" t="str">
        <f t="shared" si="53"/>
        <v/>
      </c>
      <c r="AD148" t="str">
        <f t="shared" si="54"/>
        <v/>
      </c>
      <c r="AE148" t="str">
        <f t="shared" si="55"/>
        <v/>
      </c>
      <c r="AF148">
        <f t="shared" si="56"/>
        <v>10.1</v>
      </c>
      <c r="AG148" t="str">
        <f t="shared" si="57"/>
        <v/>
      </c>
      <c r="AH148" t="str">
        <f t="shared" si="58"/>
        <v/>
      </c>
      <c r="AI148">
        <f t="shared" si="59"/>
        <v>1</v>
      </c>
      <c r="AJ148">
        <f t="shared" si="60"/>
        <v>9.1</v>
      </c>
      <c r="AK148">
        <f t="shared" si="61"/>
        <v>0</v>
      </c>
      <c r="AL148">
        <f t="shared" si="62"/>
        <v>0</v>
      </c>
      <c r="AM148">
        <f t="shared" si="63"/>
        <v>9.1</v>
      </c>
      <c r="AN148">
        <f t="shared" si="64"/>
        <v>0</v>
      </c>
      <c r="AO148">
        <f t="shared" si="65"/>
        <v>0</v>
      </c>
      <c r="AP148">
        <f t="shared" si="66"/>
        <v>0</v>
      </c>
      <c r="AQ148" t="str">
        <f t="shared" si="67"/>
        <v/>
      </c>
      <c r="AR148" t="str">
        <f t="shared" si="48"/>
        <v/>
      </c>
      <c r="AS148">
        <f t="shared" si="49"/>
        <v>0</v>
      </c>
      <c r="AT148">
        <f t="shared" si="50"/>
        <v>0</v>
      </c>
      <c r="AU148" t="str">
        <f t="shared" si="51"/>
        <v/>
      </c>
      <c r="AV148" t="str">
        <f t="shared" si="52"/>
        <v/>
      </c>
    </row>
    <row r="149" spans="1:48" x14ac:dyDescent="0.25">
      <c r="A149" s="90" t="s">
        <v>88</v>
      </c>
      <c r="B149" s="116" t="s">
        <v>86</v>
      </c>
      <c r="C149" s="117" t="s">
        <v>136</v>
      </c>
      <c r="D149" s="149">
        <v>0.82499999999999996</v>
      </c>
      <c r="E149" s="141"/>
      <c r="F149" s="141"/>
      <c r="G149" s="141"/>
      <c r="H149" s="141">
        <v>4.0750000000000002</v>
      </c>
      <c r="I149" s="141"/>
      <c r="J149" s="141"/>
      <c r="K149" s="141">
        <v>7.4999999999999997E-2</v>
      </c>
      <c r="L149" s="141">
        <v>0</v>
      </c>
      <c r="M149" s="141">
        <v>0</v>
      </c>
      <c r="N149" s="141">
        <v>3.2</v>
      </c>
      <c r="O149" s="141">
        <v>3.2</v>
      </c>
      <c r="P149" s="141">
        <v>0</v>
      </c>
      <c r="Q149" s="141">
        <v>0.8</v>
      </c>
      <c r="R149" s="141">
        <v>0.8</v>
      </c>
      <c r="S149" s="141"/>
      <c r="T149" s="141"/>
      <c r="U149" s="141">
        <v>0</v>
      </c>
      <c r="V149" s="141">
        <v>0.8</v>
      </c>
      <c r="W149" s="142"/>
      <c r="AA149" t="str">
        <f t="shared" si="46"/>
        <v>Conventional</v>
      </c>
      <c r="AB149">
        <f t="shared" si="47"/>
        <v>0.82499999999999996</v>
      </c>
      <c r="AC149" t="str">
        <f t="shared" si="53"/>
        <v/>
      </c>
      <c r="AD149" t="str">
        <f t="shared" si="54"/>
        <v/>
      </c>
      <c r="AE149" t="str">
        <f t="shared" si="55"/>
        <v/>
      </c>
      <c r="AF149">
        <f t="shared" si="56"/>
        <v>4.0750000000000002</v>
      </c>
      <c r="AG149" t="str">
        <f t="shared" si="57"/>
        <v/>
      </c>
      <c r="AH149" t="str">
        <f t="shared" si="58"/>
        <v/>
      </c>
      <c r="AI149">
        <f t="shared" si="59"/>
        <v>7.4999999999999997E-2</v>
      </c>
      <c r="AJ149">
        <f t="shared" si="60"/>
        <v>0</v>
      </c>
      <c r="AK149">
        <f t="shared" si="61"/>
        <v>0</v>
      </c>
      <c r="AL149">
        <f t="shared" si="62"/>
        <v>3.2</v>
      </c>
      <c r="AM149">
        <f t="shared" si="63"/>
        <v>3.2</v>
      </c>
      <c r="AN149">
        <f t="shared" si="64"/>
        <v>0</v>
      </c>
      <c r="AO149">
        <f t="shared" si="65"/>
        <v>0.8</v>
      </c>
      <c r="AP149">
        <f t="shared" si="66"/>
        <v>0.8</v>
      </c>
      <c r="AQ149" t="str">
        <f t="shared" si="67"/>
        <v/>
      </c>
      <c r="AR149" t="str">
        <f t="shared" si="48"/>
        <v/>
      </c>
      <c r="AS149">
        <f t="shared" si="49"/>
        <v>0</v>
      </c>
      <c r="AT149">
        <f t="shared" si="50"/>
        <v>0.8</v>
      </c>
      <c r="AU149" t="str">
        <f t="shared" si="51"/>
        <v/>
      </c>
      <c r="AV149" t="str">
        <f t="shared" si="52"/>
        <v/>
      </c>
    </row>
    <row r="150" spans="1:48" x14ac:dyDescent="0.25">
      <c r="A150" s="90" t="s">
        <v>88</v>
      </c>
      <c r="B150" s="116" t="s">
        <v>86</v>
      </c>
      <c r="C150" s="117" t="s">
        <v>140</v>
      </c>
      <c r="D150" s="149">
        <v>0.65</v>
      </c>
      <c r="E150" s="141"/>
      <c r="F150" s="141"/>
      <c r="G150" s="141"/>
      <c r="H150" s="141">
        <v>13.3</v>
      </c>
      <c r="I150" s="141"/>
      <c r="J150" s="141"/>
      <c r="K150" s="141">
        <v>0.3</v>
      </c>
      <c r="L150" s="141">
        <v>2</v>
      </c>
      <c r="M150" s="141">
        <v>2</v>
      </c>
      <c r="N150" s="141">
        <v>5</v>
      </c>
      <c r="O150" s="141">
        <v>9</v>
      </c>
      <c r="P150" s="141">
        <v>0</v>
      </c>
      <c r="Q150" s="141">
        <v>4</v>
      </c>
      <c r="R150" s="141">
        <v>4</v>
      </c>
      <c r="S150" s="141"/>
      <c r="T150" s="141"/>
      <c r="U150" s="141">
        <v>0</v>
      </c>
      <c r="V150" s="141">
        <v>4</v>
      </c>
      <c r="W150" s="142"/>
      <c r="AA150" t="str">
        <f t="shared" si="46"/>
        <v>Conventional</v>
      </c>
      <c r="AB150">
        <f t="shared" si="47"/>
        <v>0.65</v>
      </c>
      <c r="AC150" t="str">
        <f t="shared" si="53"/>
        <v/>
      </c>
      <c r="AD150" t="str">
        <f t="shared" si="54"/>
        <v/>
      </c>
      <c r="AE150" t="str">
        <f t="shared" si="55"/>
        <v/>
      </c>
      <c r="AF150">
        <f t="shared" si="56"/>
        <v>13.3</v>
      </c>
      <c r="AG150" t="str">
        <f t="shared" si="57"/>
        <v/>
      </c>
      <c r="AH150" t="str">
        <f t="shared" si="58"/>
        <v/>
      </c>
      <c r="AI150">
        <f t="shared" si="59"/>
        <v>0.3</v>
      </c>
      <c r="AJ150">
        <f t="shared" si="60"/>
        <v>2</v>
      </c>
      <c r="AK150">
        <f t="shared" si="61"/>
        <v>2</v>
      </c>
      <c r="AL150">
        <f t="shared" si="62"/>
        <v>5</v>
      </c>
      <c r="AM150">
        <f t="shared" si="63"/>
        <v>9</v>
      </c>
      <c r="AN150">
        <f t="shared" si="64"/>
        <v>0</v>
      </c>
      <c r="AO150">
        <f t="shared" si="65"/>
        <v>4</v>
      </c>
      <c r="AP150">
        <f t="shared" si="66"/>
        <v>4</v>
      </c>
      <c r="AQ150" t="str">
        <f t="shared" si="67"/>
        <v/>
      </c>
      <c r="AR150" t="str">
        <f t="shared" si="48"/>
        <v/>
      </c>
      <c r="AS150">
        <f t="shared" si="49"/>
        <v>0</v>
      </c>
      <c r="AT150">
        <f t="shared" si="50"/>
        <v>4</v>
      </c>
      <c r="AU150" t="str">
        <f t="shared" si="51"/>
        <v/>
      </c>
      <c r="AV150" t="str">
        <f t="shared" si="52"/>
        <v/>
      </c>
    </row>
    <row r="151" spans="1:48" x14ac:dyDescent="0.25">
      <c r="A151" s="90" t="s">
        <v>88</v>
      </c>
      <c r="B151" s="116" t="s">
        <v>86</v>
      </c>
      <c r="C151" s="117" t="s">
        <v>143</v>
      </c>
      <c r="D151" s="149">
        <v>0.71250000000000002</v>
      </c>
      <c r="E151" s="141"/>
      <c r="F151" s="141"/>
      <c r="G151" s="141"/>
      <c r="H151" s="141">
        <v>12.2</v>
      </c>
      <c r="I151" s="141"/>
      <c r="J151" s="141"/>
      <c r="K151" s="141">
        <v>0.2</v>
      </c>
      <c r="L151" s="141">
        <v>5</v>
      </c>
      <c r="M151" s="141">
        <v>0</v>
      </c>
      <c r="N151" s="141">
        <v>5</v>
      </c>
      <c r="O151" s="141">
        <v>10</v>
      </c>
      <c r="P151" s="141">
        <v>0</v>
      </c>
      <c r="Q151" s="141">
        <v>2</v>
      </c>
      <c r="R151" s="141">
        <v>2</v>
      </c>
      <c r="S151" s="141"/>
      <c r="T151" s="141"/>
      <c r="U151" s="141">
        <v>0</v>
      </c>
      <c r="V151" s="141">
        <v>2</v>
      </c>
      <c r="W151" s="142"/>
      <c r="AA151" t="str">
        <f t="shared" si="46"/>
        <v>Conventional</v>
      </c>
      <c r="AB151">
        <f t="shared" si="47"/>
        <v>0.71250000000000002</v>
      </c>
      <c r="AC151" t="str">
        <f t="shared" si="53"/>
        <v/>
      </c>
      <c r="AD151" t="str">
        <f t="shared" si="54"/>
        <v/>
      </c>
      <c r="AE151" t="str">
        <f t="shared" si="55"/>
        <v/>
      </c>
      <c r="AF151">
        <f t="shared" si="56"/>
        <v>12.2</v>
      </c>
      <c r="AG151" t="str">
        <f t="shared" si="57"/>
        <v/>
      </c>
      <c r="AH151" t="str">
        <f t="shared" si="58"/>
        <v/>
      </c>
      <c r="AI151">
        <f t="shared" si="59"/>
        <v>0.2</v>
      </c>
      <c r="AJ151">
        <f t="shared" si="60"/>
        <v>5</v>
      </c>
      <c r="AK151">
        <f t="shared" si="61"/>
        <v>0</v>
      </c>
      <c r="AL151">
        <f t="shared" si="62"/>
        <v>5</v>
      </c>
      <c r="AM151">
        <f t="shared" si="63"/>
        <v>10</v>
      </c>
      <c r="AN151">
        <f t="shared" si="64"/>
        <v>0</v>
      </c>
      <c r="AO151">
        <f t="shared" si="65"/>
        <v>2</v>
      </c>
      <c r="AP151">
        <f t="shared" si="66"/>
        <v>2</v>
      </c>
      <c r="AQ151" t="str">
        <f t="shared" si="67"/>
        <v/>
      </c>
      <c r="AR151" t="str">
        <f t="shared" si="48"/>
        <v/>
      </c>
      <c r="AS151">
        <f t="shared" si="49"/>
        <v>0</v>
      </c>
      <c r="AT151">
        <f t="shared" si="50"/>
        <v>2</v>
      </c>
      <c r="AU151" t="str">
        <f t="shared" si="51"/>
        <v/>
      </c>
      <c r="AV151" t="str">
        <f t="shared" si="52"/>
        <v/>
      </c>
    </row>
    <row r="152" spans="1:48" x14ac:dyDescent="0.25">
      <c r="A152" s="90" t="s">
        <v>88</v>
      </c>
      <c r="B152" s="116" t="s">
        <v>86</v>
      </c>
      <c r="C152" s="117" t="s">
        <v>142</v>
      </c>
      <c r="D152" s="149">
        <v>0.92249999999999999</v>
      </c>
      <c r="E152" s="141"/>
      <c r="F152" s="141"/>
      <c r="G152" s="141"/>
      <c r="H152" s="141">
        <v>1.1927272727272726</v>
      </c>
      <c r="I152" s="141"/>
      <c r="J152" s="141"/>
      <c r="K152" s="141">
        <v>0</v>
      </c>
      <c r="L152" s="141">
        <v>0.58181818181818179</v>
      </c>
      <c r="M152" s="141">
        <v>0.14545454545454545</v>
      </c>
      <c r="N152" s="141">
        <v>0</v>
      </c>
      <c r="O152" s="141">
        <v>0.72727272727272729</v>
      </c>
      <c r="P152" s="141">
        <v>0.43636363636363634</v>
      </c>
      <c r="Q152" s="141">
        <v>0</v>
      </c>
      <c r="R152" s="141">
        <v>0.43636363636363634</v>
      </c>
      <c r="S152" s="141"/>
      <c r="T152" s="141"/>
      <c r="U152" s="141">
        <v>2.9090909090909091E-2</v>
      </c>
      <c r="V152" s="141">
        <v>0.46545454545454545</v>
      </c>
      <c r="W152" s="142"/>
      <c r="AA152" t="str">
        <f t="shared" si="46"/>
        <v>Conventional</v>
      </c>
      <c r="AB152">
        <f t="shared" si="47"/>
        <v>0.92249999999999999</v>
      </c>
      <c r="AC152" t="str">
        <f t="shared" si="53"/>
        <v/>
      </c>
      <c r="AD152" t="str">
        <f t="shared" si="54"/>
        <v/>
      </c>
      <c r="AE152" t="str">
        <f t="shared" si="55"/>
        <v/>
      </c>
      <c r="AF152">
        <f t="shared" si="56"/>
        <v>1.1927272727272726</v>
      </c>
      <c r="AG152" t="str">
        <f t="shared" si="57"/>
        <v/>
      </c>
      <c r="AH152" t="str">
        <f t="shared" si="58"/>
        <v/>
      </c>
      <c r="AI152">
        <f t="shared" si="59"/>
        <v>0</v>
      </c>
      <c r="AJ152">
        <f t="shared" si="60"/>
        <v>0.58181818181818179</v>
      </c>
      <c r="AK152">
        <f t="shared" si="61"/>
        <v>0.14545454545454545</v>
      </c>
      <c r="AL152">
        <f t="shared" si="62"/>
        <v>0</v>
      </c>
      <c r="AM152">
        <f t="shared" si="63"/>
        <v>0.72727272727272729</v>
      </c>
      <c r="AN152">
        <f t="shared" si="64"/>
        <v>0.43636363636363634</v>
      </c>
      <c r="AO152">
        <f t="shared" si="65"/>
        <v>0</v>
      </c>
      <c r="AP152">
        <f t="shared" si="66"/>
        <v>0.43636363636363634</v>
      </c>
      <c r="AQ152" t="str">
        <f t="shared" si="67"/>
        <v/>
      </c>
      <c r="AR152" t="str">
        <f t="shared" si="48"/>
        <v/>
      </c>
      <c r="AS152">
        <f t="shared" si="49"/>
        <v>2.9090909090909091E-2</v>
      </c>
      <c r="AT152">
        <f t="shared" si="50"/>
        <v>0.46545454545454545</v>
      </c>
      <c r="AU152" t="str">
        <f t="shared" si="51"/>
        <v/>
      </c>
      <c r="AV152" t="str">
        <f t="shared" si="52"/>
        <v/>
      </c>
    </row>
    <row r="153" spans="1:48" x14ac:dyDescent="0.25">
      <c r="A153" s="90" t="s">
        <v>88</v>
      </c>
      <c r="B153" s="116" t="s">
        <v>86</v>
      </c>
      <c r="C153" s="117" t="s">
        <v>138</v>
      </c>
      <c r="D153" s="149">
        <v>0.69374999999999998</v>
      </c>
      <c r="E153" s="141"/>
      <c r="F153" s="141"/>
      <c r="G153" s="141"/>
      <c r="H153" s="141">
        <v>8.2070000000000007</v>
      </c>
      <c r="I153" s="141"/>
      <c r="J153" s="141"/>
      <c r="K153" s="141">
        <v>0.8</v>
      </c>
      <c r="L153" s="141">
        <v>1</v>
      </c>
      <c r="M153" s="141">
        <v>0.15</v>
      </c>
      <c r="N153" s="141">
        <v>4</v>
      </c>
      <c r="O153" s="141">
        <v>5.15</v>
      </c>
      <c r="P153" s="141">
        <v>0</v>
      </c>
      <c r="Q153" s="141">
        <v>2</v>
      </c>
      <c r="R153" s="141">
        <v>2</v>
      </c>
      <c r="S153" s="141"/>
      <c r="T153" s="141"/>
      <c r="U153" s="141">
        <v>0.25700000000000001</v>
      </c>
      <c r="V153" s="141">
        <v>2.2570000000000001</v>
      </c>
      <c r="W153" s="142"/>
      <c r="AA153" t="str">
        <f t="shared" si="46"/>
        <v>Conventional</v>
      </c>
      <c r="AB153">
        <f t="shared" si="47"/>
        <v>0.69374999999999998</v>
      </c>
      <c r="AC153" t="str">
        <f t="shared" si="53"/>
        <v/>
      </c>
      <c r="AD153" t="str">
        <f t="shared" si="54"/>
        <v/>
      </c>
      <c r="AE153" t="str">
        <f t="shared" si="55"/>
        <v/>
      </c>
      <c r="AF153">
        <f t="shared" si="56"/>
        <v>8.2070000000000007</v>
      </c>
      <c r="AG153" t="str">
        <f t="shared" si="57"/>
        <v/>
      </c>
      <c r="AH153" t="str">
        <f t="shared" si="58"/>
        <v/>
      </c>
      <c r="AI153">
        <f t="shared" si="59"/>
        <v>0.8</v>
      </c>
      <c r="AJ153">
        <f t="shared" si="60"/>
        <v>1</v>
      </c>
      <c r="AK153">
        <f t="shared" si="61"/>
        <v>0.15</v>
      </c>
      <c r="AL153">
        <f t="shared" si="62"/>
        <v>4</v>
      </c>
      <c r="AM153">
        <f t="shared" si="63"/>
        <v>5.15</v>
      </c>
      <c r="AN153">
        <f t="shared" si="64"/>
        <v>0</v>
      </c>
      <c r="AO153">
        <f t="shared" si="65"/>
        <v>2</v>
      </c>
      <c r="AP153">
        <f t="shared" si="66"/>
        <v>2</v>
      </c>
      <c r="AQ153" t="str">
        <f t="shared" si="67"/>
        <v/>
      </c>
      <c r="AR153" t="str">
        <f t="shared" si="48"/>
        <v/>
      </c>
      <c r="AS153">
        <f t="shared" si="49"/>
        <v>0.25700000000000001</v>
      </c>
      <c r="AT153">
        <f t="shared" si="50"/>
        <v>2.2570000000000001</v>
      </c>
      <c r="AU153" t="str">
        <f t="shared" si="51"/>
        <v/>
      </c>
      <c r="AV153" t="str">
        <f t="shared" si="52"/>
        <v/>
      </c>
    </row>
    <row r="154" spans="1:48" x14ac:dyDescent="0.25">
      <c r="A154" s="90" t="s">
        <v>88</v>
      </c>
      <c r="B154" s="116" t="s">
        <v>86</v>
      </c>
      <c r="C154" s="117" t="s">
        <v>141</v>
      </c>
      <c r="D154" s="149">
        <v>0.75</v>
      </c>
      <c r="E154" s="141"/>
      <c r="F154" s="141"/>
      <c r="G154" s="141"/>
      <c r="H154" s="141">
        <v>13.3</v>
      </c>
      <c r="I154" s="141"/>
      <c r="J154" s="141"/>
      <c r="K154" s="141">
        <v>0.3</v>
      </c>
      <c r="L154" s="141">
        <v>3</v>
      </c>
      <c r="M154" s="141">
        <v>5</v>
      </c>
      <c r="N154" s="141">
        <v>3</v>
      </c>
      <c r="O154" s="141">
        <v>11</v>
      </c>
      <c r="P154" s="141">
        <v>0</v>
      </c>
      <c r="Q154" s="141">
        <v>2</v>
      </c>
      <c r="R154" s="141">
        <v>2</v>
      </c>
      <c r="S154" s="141"/>
      <c r="T154" s="141"/>
      <c r="U154" s="141">
        <v>0</v>
      </c>
      <c r="V154" s="141">
        <v>2</v>
      </c>
      <c r="W154" s="142"/>
      <c r="AA154" t="str">
        <f t="shared" si="46"/>
        <v>Conventional</v>
      </c>
      <c r="AB154">
        <f t="shared" si="47"/>
        <v>0.75</v>
      </c>
      <c r="AC154" t="str">
        <f t="shared" si="53"/>
        <v/>
      </c>
      <c r="AD154" t="str">
        <f t="shared" si="54"/>
        <v/>
      </c>
      <c r="AE154" t="str">
        <f t="shared" si="55"/>
        <v/>
      </c>
      <c r="AF154">
        <f t="shared" si="56"/>
        <v>13.3</v>
      </c>
      <c r="AG154" t="str">
        <f t="shared" si="57"/>
        <v/>
      </c>
      <c r="AH154" t="str">
        <f t="shared" si="58"/>
        <v/>
      </c>
      <c r="AI154">
        <f t="shared" si="59"/>
        <v>0.3</v>
      </c>
      <c r="AJ154">
        <f t="shared" si="60"/>
        <v>3</v>
      </c>
      <c r="AK154">
        <f t="shared" si="61"/>
        <v>5</v>
      </c>
      <c r="AL154">
        <f t="shared" si="62"/>
        <v>3</v>
      </c>
      <c r="AM154">
        <f t="shared" si="63"/>
        <v>11</v>
      </c>
      <c r="AN154">
        <f t="shared" si="64"/>
        <v>0</v>
      </c>
      <c r="AO154">
        <f t="shared" si="65"/>
        <v>2</v>
      </c>
      <c r="AP154">
        <f t="shared" si="66"/>
        <v>2</v>
      </c>
      <c r="AQ154" t="str">
        <f t="shared" si="67"/>
        <v/>
      </c>
      <c r="AR154" t="str">
        <f t="shared" si="48"/>
        <v/>
      </c>
      <c r="AS154">
        <f t="shared" si="49"/>
        <v>0</v>
      </c>
      <c r="AT154">
        <f t="shared" si="50"/>
        <v>2</v>
      </c>
      <c r="AU154" t="str">
        <f t="shared" si="51"/>
        <v/>
      </c>
      <c r="AV154" t="str">
        <f t="shared" si="52"/>
        <v/>
      </c>
    </row>
    <row r="155" spans="1:48" x14ac:dyDescent="0.25">
      <c r="A155" s="90" t="s">
        <v>88</v>
      </c>
      <c r="B155" s="116" t="s">
        <v>86</v>
      </c>
      <c r="C155" s="117" t="s">
        <v>139</v>
      </c>
      <c r="D155" s="149">
        <v>0.7583333333333333</v>
      </c>
      <c r="E155" s="141"/>
      <c r="F155" s="141"/>
      <c r="G155" s="141"/>
      <c r="H155" s="141">
        <v>10.2325</v>
      </c>
      <c r="I155" s="141"/>
      <c r="J155" s="141"/>
      <c r="K155" s="141">
        <v>0.23250000000000001</v>
      </c>
      <c r="L155" s="141">
        <v>1</v>
      </c>
      <c r="M155" s="141">
        <v>1</v>
      </c>
      <c r="N155" s="141">
        <v>6</v>
      </c>
      <c r="O155" s="141">
        <v>8</v>
      </c>
      <c r="P155" s="141">
        <v>0</v>
      </c>
      <c r="Q155" s="141">
        <v>2</v>
      </c>
      <c r="R155" s="141">
        <v>2</v>
      </c>
      <c r="S155" s="141"/>
      <c r="T155" s="141"/>
      <c r="U155" s="141">
        <v>0</v>
      </c>
      <c r="V155" s="141">
        <v>2</v>
      </c>
      <c r="W155" s="142"/>
      <c r="AA155" t="str">
        <f t="shared" si="46"/>
        <v>Conventional</v>
      </c>
      <c r="AB155">
        <f t="shared" si="47"/>
        <v>0.7583333333333333</v>
      </c>
      <c r="AC155" t="str">
        <f t="shared" si="53"/>
        <v/>
      </c>
      <c r="AD155" t="str">
        <f t="shared" si="54"/>
        <v/>
      </c>
      <c r="AE155" t="str">
        <f t="shared" si="55"/>
        <v/>
      </c>
      <c r="AF155">
        <f t="shared" si="56"/>
        <v>10.2325</v>
      </c>
      <c r="AG155" t="str">
        <f t="shared" si="57"/>
        <v/>
      </c>
      <c r="AH155" t="str">
        <f t="shared" si="58"/>
        <v/>
      </c>
      <c r="AI155">
        <f t="shared" si="59"/>
        <v>0.23250000000000001</v>
      </c>
      <c r="AJ155">
        <f t="shared" si="60"/>
        <v>1</v>
      </c>
      <c r="AK155">
        <f t="shared" si="61"/>
        <v>1</v>
      </c>
      <c r="AL155">
        <f t="shared" si="62"/>
        <v>6</v>
      </c>
      <c r="AM155">
        <f t="shared" si="63"/>
        <v>8</v>
      </c>
      <c r="AN155">
        <f t="shared" si="64"/>
        <v>0</v>
      </c>
      <c r="AO155">
        <f t="shared" si="65"/>
        <v>2</v>
      </c>
      <c r="AP155">
        <f t="shared" si="66"/>
        <v>2</v>
      </c>
      <c r="AQ155" t="str">
        <f t="shared" si="67"/>
        <v/>
      </c>
      <c r="AR155" t="str">
        <f t="shared" si="48"/>
        <v/>
      </c>
      <c r="AS155">
        <f t="shared" si="49"/>
        <v>0</v>
      </c>
      <c r="AT155">
        <f t="shared" si="50"/>
        <v>2</v>
      </c>
      <c r="AU155" t="str">
        <f t="shared" si="51"/>
        <v/>
      </c>
      <c r="AV155" t="str">
        <f t="shared" si="52"/>
        <v/>
      </c>
    </row>
    <row r="156" spans="1:48" x14ac:dyDescent="0.25">
      <c r="A156" s="90" t="s">
        <v>88</v>
      </c>
      <c r="B156" s="116" t="s">
        <v>86</v>
      </c>
      <c r="C156" s="117" t="s">
        <v>652</v>
      </c>
      <c r="D156" s="149">
        <v>0.57499999999999996</v>
      </c>
      <c r="E156" s="141"/>
      <c r="F156" s="141"/>
      <c r="G156" s="141"/>
      <c r="H156" s="141">
        <v>15.25</v>
      </c>
      <c r="I156" s="141"/>
      <c r="J156" s="141"/>
      <c r="K156" s="141">
        <v>0.25</v>
      </c>
      <c r="L156" s="141">
        <v>0</v>
      </c>
      <c r="M156" s="141">
        <v>6</v>
      </c>
      <c r="N156" s="141">
        <v>7</v>
      </c>
      <c r="O156" s="141">
        <v>13</v>
      </c>
      <c r="P156" s="141">
        <v>0</v>
      </c>
      <c r="Q156" s="141">
        <v>2</v>
      </c>
      <c r="R156" s="141">
        <v>2</v>
      </c>
      <c r="S156" s="141"/>
      <c r="T156" s="141"/>
      <c r="U156" s="141">
        <v>0</v>
      </c>
      <c r="V156" s="141">
        <v>2</v>
      </c>
      <c r="W156" s="142"/>
      <c r="AA156" t="str">
        <f t="shared" si="46"/>
        <v>Conventional</v>
      </c>
      <c r="AB156">
        <f t="shared" si="47"/>
        <v>0.57499999999999996</v>
      </c>
      <c r="AC156" t="str">
        <f t="shared" si="53"/>
        <v/>
      </c>
      <c r="AD156" t="str">
        <f t="shared" si="54"/>
        <v/>
      </c>
      <c r="AE156" t="str">
        <f t="shared" si="55"/>
        <v/>
      </c>
      <c r="AF156">
        <f t="shared" si="56"/>
        <v>15.25</v>
      </c>
      <c r="AG156" t="str">
        <f t="shared" si="57"/>
        <v/>
      </c>
      <c r="AH156" t="str">
        <f t="shared" si="58"/>
        <v/>
      </c>
      <c r="AI156">
        <f t="shared" si="59"/>
        <v>0.25</v>
      </c>
      <c r="AJ156">
        <f t="shared" si="60"/>
        <v>0</v>
      </c>
      <c r="AK156">
        <f t="shared" si="61"/>
        <v>6</v>
      </c>
      <c r="AL156">
        <f t="shared" si="62"/>
        <v>7</v>
      </c>
      <c r="AM156">
        <f t="shared" si="63"/>
        <v>13</v>
      </c>
      <c r="AN156">
        <f t="shared" si="64"/>
        <v>0</v>
      </c>
      <c r="AO156">
        <f t="shared" si="65"/>
        <v>2</v>
      </c>
      <c r="AP156">
        <f t="shared" si="66"/>
        <v>2</v>
      </c>
      <c r="AQ156" t="str">
        <f t="shared" si="67"/>
        <v/>
      </c>
      <c r="AR156" t="str">
        <f t="shared" si="48"/>
        <v/>
      </c>
      <c r="AS156">
        <f t="shared" si="49"/>
        <v>0</v>
      </c>
      <c r="AT156">
        <f t="shared" si="50"/>
        <v>2</v>
      </c>
      <c r="AU156" t="str">
        <f t="shared" si="51"/>
        <v/>
      </c>
      <c r="AV156" t="str">
        <f t="shared" si="52"/>
        <v/>
      </c>
    </row>
    <row r="157" spans="1:48" x14ac:dyDescent="0.25">
      <c r="A157" s="90" t="s">
        <v>88</v>
      </c>
      <c r="B157" s="116" t="s">
        <v>86</v>
      </c>
      <c r="C157" s="117" t="s">
        <v>656</v>
      </c>
      <c r="D157" s="149">
        <v>0.56666666666666665</v>
      </c>
      <c r="E157" s="141"/>
      <c r="F157" s="141"/>
      <c r="G157" s="141"/>
      <c r="H157" s="141">
        <v>18.25</v>
      </c>
      <c r="I157" s="141"/>
      <c r="J157" s="141"/>
      <c r="K157" s="141">
        <v>0.25</v>
      </c>
      <c r="L157" s="141">
        <v>0</v>
      </c>
      <c r="M157" s="141">
        <v>8</v>
      </c>
      <c r="N157" s="141">
        <v>8</v>
      </c>
      <c r="O157" s="141">
        <v>16</v>
      </c>
      <c r="P157" s="141">
        <v>0</v>
      </c>
      <c r="Q157" s="141">
        <v>2</v>
      </c>
      <c r="R157" s="141">
        <v>2</v>
      </c>
      <c r="S157" s="141"/>
      <c r="T157" s="141"/>
      <c r="U157" s="141">
        <v>0</v>
      </c>
      <c r="V157" s="141">
        <v>2</v>
      </c>
      <c r="W157" s="142"/>
      <c r="AA157" t="str">
        <f t="shared" si="46"/>
        <v>Conventional</v>
      </c>
      <c r="AB157">
        <f t="shared" si="47"/>
        <v>0.56666666666666665</v>
      </c>
      <c r="AC157" t="str">
        <f t="shared" si="53"/>
        <v/>
      </c>
      <c r="AD157" t="str">
        <f t="shared" si="54"/>
        <v/>
      </c>
      <c r="AE157" t="str">
        <f t="shared" si="55"/>
        <v/>
      </c>
      <c r="AF157">
        <f t="shared" si="56"/>
        <v>18.25</v>
      </c>
      <c r="AG157" t="str">
        <f t="shared" si="57"/>
        <v/>
      </c>
      <c r="AH157" t="str">
        <f t="shared" si="58"/>
        <v/>
      </c>
      <c r="AI157">
        <f t="shared" si="59"/>
        <v>0.25</v>
      </c>
      <c r="AJ157">
        <f t="shared" si="60"/>
        <v>0</v>
      </c>
      <c r="AK157">
        <f t="shared" si="61"/>
        <v>8</v>
      </c>
      <c r="AL157">
        <f t="shared" si="62"/>
        <v>8</v>
      </c>
      <c r="AM157">
        <f t="shared" si="63"/>
        <v>16</v>
      </c>
      <c r="AN157">
        <f t="shared" si="64"/>
        <v>0</v>
      </c>
      <c r="AO157">
        <f t="shared" si="65"/>
        <v>2</v>
      </c>
      <c r="AP157">
        <f t="shared" si="66"/>
        <v>2</v>
      </c>
      <c r="AQ157" t="str">
        <f t="shared" si="67"/>
        <v/>
      </c>
      <c r="AR157" t="str">
        <f t="shared" si="48"/>
        <v/>
      </c>
      <c r="AS157">
        <f t="shared" si="49"/>
        <v>0</v>
      </c>
      <c r="AT157">
        <f t="shared" si="50"/>
        <v>2</v>
      </c>
      <c r="AU157" t="str">
        <f t="shared" si="51"/>
        <v/>
      </c>
      <c r="AV157" t="str">
        <f t="shared" si="52"/>
        <v/>
      </c>
    </row>
    <row r="158" spans="1:48" x14ac:dyDescent="0.25">
      <c r="A158" s="90" t="s">
        <v>88</v>
      </c>
      <c r="B158" s="116" t="s">
        <v>86</v>
      </c>
      <c r="C158" s="117" t="s">
        <v>660</v>
      </c>
      <c r="D158" s="149">
        <v>0.38750000000000001</v>
      </c>
      <c r="E158" s="141"/>
      <c r="F158" s="141"/>
      <c r="G158" s="141"/>
      <c r="H158" s="141">
        <v>18.25</v>
      </c>
      <c r="I158" s="141"/>
      <c r="J158" s="141"/>
      <c r="K158" s="141">
        <v>0.25</v>
      </c>
      <c r="L158" s="141">
        <v>0</v>
      </c>
      <c r="M158" s="141">
        <v>8</v>
      </c>
      <c r="N158" s="141">
        <v>8</v>
      </c>
      <c r="O158" s="141">
        <v>16</v>
      </c>
      <c r="P158" s="141">
        <v>0</v>
      </c>
      <c r="Q158" s="141">
        <v>2</v>
      </c>
      <c r="R158" s="141">
        <v>2</v>
      </c>
      <c r="S158" s="141"/>
      <c r="T158" s="141"/>
      <c r="U158" s="141">
        <v>0</v>
      </c>
      <c r="V158" s="141">
        <v>2</v>
      </c>
      <c r="W158" s="142"/>
      <c r="AA158" t="str">
        <f t="shared" si="46"/>
        <v>Conventional</v>
      </c>
      <c r="AB158">
        <f t="shared" si="47"/>
        <v>0.38750000000000001</v>
      </c>
      <c r="AC158" t="str">
        <f t="shared" si="53"/>
        <v/>
      </c>
      <c r="AD158" t="str">
        <f t="shared" si="54"/>
        <v/>
      </c>
      <c r="AE158" t="str">
        <f t="shared" si="55"/>
        <v/>
      </c>
      <c r="AF158">
        <f t="shared" si="56"/>
        <v>18.25</v>
      </c>
      <c r="AG158" t="str">
        <f t="shared" si="57"/>
        <v/>
      </c>
      <c r="AH158" t="str">
        <f t="shared" si="58"/>
        <v/>
      </c>
      <c r="AI158">
        <f t="shared" si="59"/>
        <v>0.25</v>
      </c>
      <c r="AJ158">
        <f t="shared" si="60"/>
        <v>0</v>
      </c>
      <c r="AK158">
        <f t="shared" si="61"/>
        <v>8</v>
      </c>
      <c r="AL158">
        <f t="shared" si="62"/>
        <v>8</v>
      </c>
      <c r="AM158">
        <f t="shared" si="63"/>
        <v>16</v>
      </c>
      <c r="AN158">
        <f t="shared" si="64"/>
        <v>0</v>
      </c>
      <c r="AO158">
        <f t="shared" si="65"/>
        <v>2</v>
      </c>
      <c r="AP158">
        <f t="shared" si="66"/>
        <v>2</v>
      </c>
      <c r="AQ158" t="str">
        <f t="shared" si="67"/>
        <v/>
      </c>
      <c r="AR158" t="str">
        <f t="shared" si="48"/>
        <v/>
      </c>
      <c r="AS158">
        <f t="shared" si="49"/>
        <v>0</v>
      </c>
      <c r="AT158">
        <f t="shared" si="50"/>
        <v>2</v>
      </c>
      <c r="AU158" t="str">
        <f t="shared" si="51"/>
        <v/>
      </c>
      <c r="AV158" t="str">
        <f t="shared" si="52"/>
        <v/>
      </c>
    </row>
    <row r="159" spans="1:48" x14ac:dyDescent="0.25">
      <c r="A159" s="119" t="s">
        <v>6</v>
      </c>
      <c r="B159" s="114" t="s">
        <v>479</v>
      </c>
      <c r="C159" s="114" t="s">
        <v>227</v>
      </c>
      <c r="D159" s="150">
        <v>0.634920634920635</v>
      </c>
      <c r="E159" s="138">
        <v>22.333333333333332</v>
      </c>
      <c r="F159" s="138">
        <v>31</v>
      </c>
      <c r="G159" s="138">
        <v>0.48333333333333328</v>
      </c>
      <c r="H159" s="138">
        <v>0</v>
      </c>
      <c r="I159" s="138">
        <v>0</v>
      </c>
      <c r="J159" s="138">
        <v>0</v>
      </c>
      <c r="K159" s="138">
        <v>0</v>
      </c>
      <c r="L159" s="138"/>
      <c r="M159" s="138"/>
      <c r="N159" s="138"/>
      <c r="O159" s="138">
        <v>0</v>
      </c>
      <c r="P159" s="138"/>
      <c r="Q159" s="138"/>
      <c r="R159" s="138">
        <v>0</v>
      </c>
      <c r="S159" s="138">
        <v>0</v>
      </c>
      <c r="T159" s="138">
        <v>0</v>
      </c>
      <c r="U159" s="138"/>
      <c r="V159" s="138">
        <v>0</v>
      </c>
      <c r="W159" s="140">
        <v>0</v>
      </c>
      <c r="AA159" t="str">
        <f t="shared" si="46"/>
        <v>Organic</v>
      </c>
      <c r="AB159">
        <f t="shared" si="47"/>
        <v>0.634920634920635</v>
      </c>
      <c r="AC159">
        <f t="shared" si="53"/>
        <v>22.333333333333332</v>
      </c>
      <c r="AD159">
        <f t="shared" si="54"/>
        <v>31</v>
      </c>
      <c r="AE159">
        <f t="shared" si="55"/>
        <v>0.48333333333333328</v>
      </c>
      <c r="AF159">
        <f t="shared" si="56"/>
        <v>0</v>
      </c>
      <c r="AG159">
        <f t="shared" si="57"/>
        <v>0</v>
      </c>
      <c r="AH159">
        <f t="shared" si="58"/>
        <v>0</v>
      </c>
      <c r="AI159">
        <f t="shared" si="59"/>
        <v>0</v>
      </c>
      <c r="AJ159" t="str">
        <f t="shared" si="60"/>
        <v/>
      </c>
      <c r="AK159" t="str">
        <f t="shared" si="61"/>
        <v/>
      </c>
      <c r="AL159" t="str">
        <f t="shared" si="62"/>
        <v/>
      </c>
      <c r="AM159">
        <f t="shared" si="63"/>
        <v>0</v>
      </c>
      <c r="AN159" t="str">
        <f t="shared" si="64"/>
        <v/>
      </c>
      <c r="AO159" t="str">
        <f t="shared" si="65"/>
        <v/>
      </c>
      <c r="AP159">
        <f t="shared" si="66"/>
        <v>0</v>
      </c>
      <c r="AQ159">
        <f t="shared" si="67"/>
        <v>0</v>
      </c>
      <c r="AR159">
        <f t="shared" si="48"/>
        <v>0</v>
      </c>
      <c r="AS159" t="str">
        <f t="shared" si="49"/>
        <v/>
      </c>
      <c r="AT159">
        <f t="shared" si="50"/>
        <v>0</v>
      </c>
      <c r="AU159">
        <f t="shared" si="51"/>
        <v>0</v>
      </c>
      <c r="AV159" t="str">
        <f t="shared" si="52"/>
        <v/>
      </c>
    </row>
    <row r="160" spans="1:48" x14ac:dyDescent="0.25">
      <c r="A160" s="90" t="s">
        <v>6</v>
      </c>
      <c r="B160" s="116" t="s">
        <v>479</v>
      </c>
      <c r="C160" s="117" t="s">
        <v>230</v>
      </c>
      <c r="D160" s="149">
        <v>0.42063492063492064</v>
      </c>
      <c r="E160" s="141">
        <v>21.333333333333332</v>
      </c>
      <c r="F160" s="141">
        <v>20</v>
      </c>
      <c r="G160" s="141">
        <v>0.43333333333333329</v>
      </c>
      <c r="H160" s="141">
        <v>0</v>
      </c>
      <c r="I160" s="141">
        <v>0</v>
      </c>
      <c r="J160" s="141">
        <v>0</v>
      </c>
      <c r="K160" s="141">
        <v>0</v>
      </c>
      <c r="L160" s="141"/>
      <c r="M160" s="141"/>
      <c r="N160" s="141"/>
      <c r="O160" s="141">
        <v>0</v>
      </c>
      <c r="P160" s="141"/>
      <c r="Q160" s="141"/>
      <c r="R160" s="141">
        <v>0</v>
      </c>
      <c r="S160" s="141">
        <v>0</v>
      </c>
      <c r="T160" s="141">
        <v>0</v>
      </c>
      <c r="U160" s="141"/>
      <c r="V160" s="141">
        <v>0</v>
      </c>
      <c r="W160" s="142">
        <v>0</v>
      </c>
      <c r="AA160" t="str">
        <f t="shared" si="46"/>
        <v>Organic</v>
      </c>
      <c r="AB160">
        <f t="shared" si="47"/>
        <v>0.42063492063492064</v>
      </c>
      <c r="AC160">
        <f t="shared" si="53"/>
        <v>21.333333333333332</v>
      </c>
      <c r="AD160">
        <f t="shared" si="54"/>
        <v>20</v>
      </c>
      <c r="AE160">
        <f t="shared" si="55"/>
        <v>0.43333333333333329</v>
      </c>
      <c r="AF160">
        <f t="shared" si="56"/>
        <v>0</v>
      </c>
      <c r="AG160">
        <f t="shared" si="57"/>
        <v>0</v>
      </c>
      <c r="AH160">
        <f t="shared" si="58"/>
        <v>0</v>
      </c>
      <c r="AI160">
        <f t="shared" si="59"/>
        <v>0</v>
      </c>
      <c r="AJ160" t="str">
        <f t="shared" si="60"/>
        <v/>
      </c>
      <c r="AK160" t="str">
        <f t="shared" si="61"/>
        <v/>
      </c>
      <c r="AL160" t="str">
        <f t="shared" si="62"/>
        <v/>
      </c>
      <c r="AM160">
        <f t="shared" si="63"/>
        <v>0</v>
      </c>
      <c r="AN160" t="str">
        <f t="shared" si="64"/>
        <v/>
      </c>
      <c r="AO160" t="str">
        <f t="shared" si="65"/>
        <v/>
      </c>
      <c r="AP160">
        <f t="shared" si="66"/>
        <v>0</v>
      </c>
      <c r="AQ160">
        <f t="shared" si="67"/>
        <v>0</v>
      </c>
      <c r="AR160">
        <f t="shared" si="48"/>
        <v>0</v>
      </c>
      <c r="AS160" t="str">
        <f t="shared" si="49"/>
        <v/>
      </c>
      <c r="AT160">
        <f t="shared" si="50"/>
        <v>0</v>
      </c>
      <c r="AU160">
        <f t="shared" si="51"/>
        <v>0</v>
      </c>
      <c r="AV160" t="str">
        <f t="shared" si="52"/>
        <v/>
      </c>
    </row>
    <row r="161" spans="1:48" x14ac:dyDescent="0.25">
      <c r="A161" s="90" t="s">
        <v>6</v>
      </c>
      <c r="B161" s="116" t="s">
        <v>479</v>
      </c>
      <c r="C161" s="117" t="s">
        <v>239</v>
      </c>
      <c r="D161" s="149">
        <v>0.68452380952380953</v>
      </c>
      <c r="E161" s="141">
        <v>29.5</v>
      </c>
      <c r="F161" s="141">
        <v>33.5</v>
      </c>
      <c r="G161" s="141">
        <v>0.6</v>
      </c>
      <c r="H161" s="141">
        <v>0</v>
      </c>
      <c r="I161" s="141">
        <v>0</v>
      </c>
      <c r="J161" s="141">
        <v>0</v>
      </c>
      <c r="K161" s="141">
        <v>0</v>
      </c>
      <c r="L161" s="141"/>
      <c r="M161" s="141"/>
      <c r="N161" s="141"/>
      <c r="O161" s="141">
        <v>0</v>
      </c>
      <c r="P161" s="141"/>
      <c r="Q161" s="141"/>
      <c r="R161" s="141">
        <v>0</v>
      </c>
      <c r="S161" s="141">
        <v>0</v>
      </c>
      <c r="T161" s="141">
        <v>0</v>
      </c>
      <c r="U161" s="141"/>
      <c r="V161" s="141">
        <v>0</v>
      </c>
      <c r="W161" s="142">
        <v>0</v>
      </c>
      <c r="AA161" t="str">
        <f t="shared" si="46"/>
        <v>Organic</v>
      </c>
      <c r="AB161">
        <f t="shared" si="47"/>
        <v>0.68452380952380953</v>
      </c>
      <c r="AC161">
        <f t="shared" si="53"/>
        <v>29.5</v>
      </c>
      <c r="AD161">
        <f t="shared" si="54"/>
        <v>33.5</v>
      </c>
      <c r="AE161">
        <f t="shared" si="55"/>
        <v>0.6</v>
      </c>
      <c r="AF161">
        <f t="shared" si="56"/>
        <v>0</v>
      </c>
      <c r="AG161">
        <f t="shared" si="57"/>
        <v>0</v>
      </c>
      <c r="AH161">
        <f t="shared" si="58"/>
        <v>0</v>
      </c>
      <c r="AI161">
        <f t="shared" si="59"/>
        <v>0</v>
      </c>
      <c r="AJ161" t="str">
        <f t="shared" si="60"/>
        <v/>
      </c>
      <c r="AK161" t="str">
        <f t="shared" si="61"/>
        <v/>
      </c>
      <c r="AL161" t="str">
        <f t="shared" si="62"/>
        <v/>
      </c>
      <c r="AM161">
        <f t="shared" si="63"/>
        <v>0</v>
      </c>
      <c r="AN161" t="str">
        <f t="shared" si="64"/>
        <v/>
      </c>
      <c r="AO161" t="str">
        <f t="shared" si="65"/>
        <v/>
      </c>
      <c r="AP161">
        <f t="shared" si="66"/>
        <v>0</v>
      </c>
      <c r="AQ161">
        <f t="shared" si="67"/>
        <v>0</v>
      </c>
      <c r="AR161">
        <f t="shared" si="48"/>
        <v>0</v>
      </c>
      <c r="AS161" t="str">
        <f t="shared" si="49"/>
        <v/>
      </c>
      <c r="AT161">
        <f t="shared" si="50"/>
        <v>0</v>
      </c>
      <c r="AU161">
        <f t="shared" si="51"/>
        <v>0</v>
      </c>
      <c r="AV161" t="str">
        <f t="shared" si="52"/>
        <v/>
      </c>
    </row>
    <row r="162" spans="1:48" x14ac:dyDescent="0.25">
      <c r="A162" s="90" t="s">
        <v>6</v>
      </c>
      <c r="B162" s="116" t="s">
        <v>479</v>
      </c>
      <c r="C162" s="117" t="s">
        <v>242</v>
      </c>
      <c r="D162" s="149">
        <v>0.78174603174603186</v>
      </c>
      <c r="E162" s="141">
        <v>33.666666666666664</v>
      </c>
      <c r="F162" s="141">
        <v>36.333333333333336</v>
      </c>
      <c r="G162" s="141">
        <v>0.66666666666666663</v>
      </c>
      <c r="H162" s="141">
        <v>1.6666666666666666E-2</v>
      </c>
      <c r="I162" s="141">
        <v>0</v>
      </c>
      <c r="J162" s="141">
        <v>0</v>
      </c>
      <c r="K162" s="141">
        <v>0</v>
      </c>
      <c r="L162" s="141"/>
      <c r="M162" s="141"/>
      <c r="N162" s="141"/>
      <c r="O162" s="141">
        <v>1.6666666666666666E-2</v>
      </c>
      <c r="P162" s="141"/>
      <c r="Q162" s="141"/>
      <c r="R162" s="141">
        <v>0</v>
      </c>
      <c r="S162" s="141">
        <v>0</v>
      </c>
      <c r="T162" s="141">
        <v>0</v>
      </c>
      <c r="U162" s="141"/>
      <c r="V162" s="141">
        <v>0</v>
      </c>
      <c r="W162" s="142">
        <v>0</v>
      </c>
      <c r="AA162" t="str">
        <f t="shared" si="46"/>
        <v>Organic</v>
      </c>
      <c r="AB162">
        <f t="shared" si="47"/>
        <v>0.78174603174603186</v>
      </c>
      <c r="AC162">
        <f t="shared" si="53"/>
        <v>33.666666666666664</v>
      </c>
      <c r="AD162">
        <f t="shared" si="54"/>
        <v>36.333333333333336</v>
      </c>
      <c r="AE162">
        <f t="shared" si="55"/>
        <v>0.66666666666666663</v>
      </c>
      <c r="AF162">
        <f t="shared" si="56"/>
        <v>1.6666666666666666E-2</v>
      </c>
      <c r="AG162">
        <f t="shared" si="57"/>
        <v>0</v>
      </c>
      <c r="AH162">
        <f t="shared" si="58"/>
        <v>0</v>
      </c>
      <c r="AI162">
        <f t="shared" si="59"/>
        <v>0</v>
      </c>
      <c r="AJ162" t="str">
        <f t="shared" si="60"/>
        <v/>
      </c>
      <c r="AK162" t="str">
        <f t="shared" si="61"/>
        <v/>
      </c>
      <c r="AL162" t="str">
        <f t="shared" si="62"/>
        <v/>
      </c>
      <c r="AM162">
        <f t="shared" si="63"/>
        <v>1.6666666666666666E-2</v>
      </c>
      <c r="AN162" t="str">
        <f t="shared" si="64"/>
        <v/>
      </c>
      <c r="AO162" t="str">
        <f t="shared" si="65"/>
        <v/>
      </c>
      <c r="AP162">
        <f t="shared" si="66"/>
        <v>0</v>
      </c>
      <c r="AQ162">
        <f t="shared" si="67"/>
        <v>0</v>
      </c>
      <c r="AR162">
        <f t="shared" si="48"/>
        <v>0</v>
      </c>
      <c r="AS162" t="str">
        <f t="shared" si="49"/>
        <v/>
      </c>
      <c r="AT162">
        <f t="shared" si="50"/>
        <v>0</v>
      </c>
      <c r="AU162">
        <f t="shared" si="51"/>
        <v>0</v>
      </c>
      <c r="AV162" t="str">
        <f t="shared" si="52"/>
        <v/>
      </c>
    </row>
    <row r="163" spans="1:48" x14ac:dyDescent="0.25">
      <c r="A163" s="90" t="s">
        <v>6</v>
      </c>
      <c r="B163" s="114" t="s">
        <v>487</v>
      </c>
      <c r="C163" s="114" t="s">
        <v>455</v>
      </c>
      <c r="D163" s="150">
        <v>0.5986111111111112</v>
      </c>
      <c r="E163" s="138">
        <v>23.888888888888886</v>
      </c>
      <c r="F163" s="138">
        <v>18.666666666666664</v>
      </c>
      <c r="G163" s="138">
        <v>0.2857142857142857</v>
      </c>
      <c r="H163" s="138">
        <v>4.0033165829145725</v>
      </c>
      <c r="I163" s="138"/>
      <c r="J163" s="138"/>
      <c r="K163" s="138">
        <v>0</v>
      </c>
      <c r="L163" s="138">
        <v>2</v>
      </c>
      <c r="M163" s="138">
        <v>2</v>
      </c>
      <c r="N163" s="138">
        <v>0</v>
      </c>
      <c r="O163" s="138">
        <v>4</v>
      </c>
      <c r="P163" s="138">
        <v>3.3165829145728643E-3</v>
      </c>
      <c r="Q163" s="138">
        <v>0</v>
      </c>
      <c r="R163" s="138">
        <v>3.3165829145728643E-3</v>
      </c>
      <c r="S163" s="138">
        <v>0</v>
      </c>
      <c r="T163" s="138">
        <v>0</v>
      </c>
      <c r="U163" s="138"/>
      <c r="V163" s="138">
        <v>3.3165829145728643E-3</v>
      </c>
      <c r="W163" s="140">
        <v>0</v>
      </c>
      <c r="AA163" t="str">
        <f t="shared" si="46"/>
        <v>Organic</v>
      </c>
      <c r="AB163">
        <f t="shared" si="47"/>
        <v>0.5986111111111112</v>
      </c>
      <c r="AC163">
        <f t="shared" si="53"/>
        <v>23.888888888888886</v>
      </c>
      <c r="AD163">
        <f t="shared" si="54"/>
        <v>18.666666666666664</v>
      </c>
      <c r="AE163">
        <f t="shared" si="55"/>
        <v>0.2857142857142857</v>
      </c>
      <c r="AF163">
        <f t="shared" si="56"/>
        <v>4.0033165829145725</v>
      </c>
      <c r="AG163" t="str">
        <f t="shared" si="57"/>
        <v/>
      </c>
      <c r="AH163" t="str">
        <f t="shared" si="58"/>
        <v/>
      </c>
      <c r="AI163">
        <f t="shared" si="59"/>
        <v>0</v>
      </c>
      <c r="AJ163">
        <f t="shared" si="60"/>
        <v>2</v>
      </c>
      <c r="AK163">
        <f t="shared" si="61"/>
        <v>2</v>
      </c>
      <c r="AL163">
        <f t="shared" si="62"/>
        <v>0</v>
      </c>
      <c r="AM163">
        <f t="shared" si="63"/>
        <v>4</v>
      </c>
      <c r="AN163">
        <f t="shared" si="64"/>
        <v>3.3165829145728643E-3</v>
      </c>
      <c r="AO163">
        <f t="shared" si="65"/>
        <v>0</v>
      </c>
      <c r="AP163">
        <f t="shared" si="66"/>
        <v>3.3165829145728643E-3</v>
      </c>
      <c r="AQ163">
        <f t="shared" si="67"/>
        <v>0</v>
      </c>
      <c r="AR163">
        <f t="shared" si="48"/>
        <v>0</v>
      </c>
      <c r="AS163" t="str">
        <f t="shared" si="49"/>
        <v/>
      </c>
      <c r="AT163">
        <f t="shared" si="50"/>
        <v>3.3165829145728643E-3</v>
      </c>
      <c r="AU163">
        <f t="shared" si="51"/>
        <v>0</v>
      </c>
      <c r="AV163" t="str">
        <f t="shared" si="52"/>
        <v/>
      </c>
    </row>
    <row r="164" spans="1:48" x14ac:dyDescent="0.25">
      <c r="A164" s="90" t="s">
        <v>6</v>
      </c>
      <c r="B164" s="116" t="s">
        <v>487</v>
      </c>
      <c r="C164" s="117" t="s">
        <v>446</v>
      </c>
      <c r="D164" s="149">
        <v>0.48125000000000001</v>
      </c>
      <c r="E164" s="141">
        <v>25.5</v>
      </c>
      <c r="F164" s="141">
        <v>18</v>
      </c>
      <c r="G164" s="141">
        <v>0.33333333333333331</v>
      </c>
      <c r="H164" s="141">
        <v>4.8</v>
      </c>
      <c r="I164" s="141"/>
      <c r="J164" s="141"/>
      <c r="K164" s="141">
        <v>0</v>
      </c>
      <c r="L164" s="141">
        <v>0</v>
      </c>
      <c r="M164" s="141">
        <v>3</v>
      </c>
      <c r="N164" s="141">
        <v>0</v>
      </c>
      <c r="O164" s="141">
        <v>3</v>
      </c>
      <c r="P164" s="141">
        <v>1.8</v>
      </c>
      <c r="Q164" s="141">
        <v>0</v>
      </c>
      <c r="R164" s="141">
        <v>1.8</v>
      </c>
      <c r="S164" s="141">
        <v>0</v>
      </c>
      <c r="T164" s="141">
        <v>0</v>
      </c>
      <c r="U164" s="141"/>
      <c r="V164" s="141">
        <v>1.8</v>
      </c>
      <c r="W164" s="142">
        <v>0</v>
      </c>
      <c r="AA164" t="str">
        <f t="shared" si="46"/>
        <v>Organic</v>
      </c>
      <c r="AB164">
        <f t="shared" si="47"/>
        <v>0.48125000000000001</v>
      </c>
      <c r="AC164">
        <f t="shared" si="53"/>
        <v>25.5</v>
      </c>
      <c r="AD164">
        <f t="shared" si="54"/>
        <v>18</v>
      </c>
      <c r="AE164">
        <f t="shared" si="55"/>
        <v>0.33333333333333331</v>
      </c>
      <c r="AF164">
        <f t="shared" si="56"/>
        <v>4.8</v>
      </c>
      <c r="AG164" t="str">
        <f t="shared" si="57"/>
        <v/>
      </c>
      <c r="AH164" t="str">
        <f t="shared" si="58"/>
        <v/>
      </c>
      <c r="AI164">
        <f t="shared" si="59"/>
        <v>0</v>
      </c>
      <c r="AJ164">
        <f t="shared" si="60"/>
        <v>0</v>
      </c>
      <c r="AK164">
        <f t="shared" si="61"/>
        <v>3</v>
      </c>
      <c r="AL164">
        <f t="shared" si="62"/>
        <v>0</v>
      </c>
      <c r="AM164">
        <f t="shared" si="63"/>
        <v>3</v>
      </c>
      <c r="AN164">
        <f t="shared" si="64"/>
        <v>1.8</v>
      </c>
      <c r="AO164">
        <f t="shared" si="65"/>
        <v>0</v>
      </c>
      <c r="AP164">
        <f t="shared" si="66"/>
        <v>1.8</v>
      </c>
      <c r="AQ164">
        <f t="shared" si="67"/>
        <v>0</v>
      </c>
      <c r="AR164">
        <f t="shared" si="48"/>
        <v>0</v>
      </c>
      <c r="AS164" t="str">
        <f t="shared" si="49"/>
        <v/>
      </c>
      <c r="AT164">
        <f t="shared" si="50"/>
        <v>1.8</v>
      </c>
      <c r="AU164">
        <f t="shared" si="51"/>
        <v>0</v>
      </c>
      <c r="AV164" t="str">
        <f t="shared" si="52"/>
        <v/>
      </c>
    </row>
    <row r="165" spans="1:48" x14ac:dyDescent="0.25">
      <c r="A165" s="90" t="s">
        <v>6</v>
      </c>
      <c r="B165" s="116" t="s">
        <v>487</v>
      </c>
      <c r="C165" s="117" t="s">
        <v>451</v>
      </c>
      <c r="D165" s="149">
        <v>0.625</v>
      </c>
      <c r="E165" s="141">
        <v>22</v>
      </c>
      <c r="F165" s="141">
        <v>20</v>
      </c>
      <c r="G165" s="141">
        <v>0.23809523809523808</v>
      </c>
      <c r="H165" s="141">
        <v>11</v>
      </c>
      <c r="I165" s="141"/>
      <c r="J165" s="141"/>
      <c r="K165" s="141">
        <v>0</v>
      </c>
      <c r="L165" s="141">
        <v>3</v>
      </c>
      <c r="M165" s="141">
        <v>3</v>
      </c>
      <c r="N165" s="141">
        <v>0</v>
      </c>
      <c r="O165" s="141">
        <v>6</v>
      </c>
      <c r="P165" s="141">
        <v>4</v>
      </c>
      <c r="Q165" s="141">
        <v>0</v>
      </c>
      <c r="R165" s="141">
        <v>4</v>
      </c>
      <c r="S165" s="141">
        <v>1</v>
      </c>
      <c r="T165" s="141">
        <v>0</v>
      </c>
      <c r="U165" s="141"/>
      <c r="V165" s="141">
        <v>5</v>
      </c>
      <c r="W165" s="142">
        <v>0</v>
      </c>
      <c r="AA165" t="str">
        <f t="shared" si="46"/>
        <v>Organic</v>
      </c>
      <c r="AB165">
        <f t="shared" si="47"/>
        <v>0.625</v>
      </c>
      <c r="AC165">
        <f t="shared" si="53"/>
        <v>22</v>
      </c>
      <c r="AD165">
        <f t="shared" si="54"/>
        <v>20</v>
      </c>
      <c r="AE165">
        <f t="shared" si="55"/>
        <v>0.23809523809523808</v>
      </c>
      <c r="AF165">
        <f t="shared" si="56"/>
        <v>11</v>
      </c>
      <c r="AG165" t="str">
        <f t="shared" si="57"/>
        <v/>
      </c>
      <c r="AH165" t="str">
        <f t="shared" si="58"/>
        <v/>
      </c>
      <c r="AI165">
        <f t="shared" si="59"/>
        <v>0</v>
      </c>
      <c r="AJ165">
        <f t="shared" si="60"/>
        <v>3</v>
      </c>
      <c r="AK165">
        <f t="shared" si="61"/>
        <v>3</v>
      </c>
      <c r="AL165">
        <f t="shared" si="62"/>
        <v>0</v>
      </c>
      <c r="AM165">
        <f t="shared" si="63"/>
        <v>6</v>
      </c>
      <c r="AN165">
        <f t="shared" si="64"/>
        <v>4</v>
      </c>
      <c r="AO165">
        <f t="shared" si="65"/>
        <v>0</v>
      </c>
      <c r="AP165">
        <f t="shared" si="66"/>
        <v>4</v>
      </c>
      <c r="AQ165">
        <f t="shared" si="67"/>
        <v>1</v>
      </c>
      <c r="AR165">
        <f t="shared" si="48"/>
        <v>0</v>
      </c>
      <c r="AS165" t="str">
        <f t="shared" si="49"/>
        <v/>
      </c>
      <c r="AT165">
        <f t="shared" si="50"/>
        <v>5</v>
      </c>
      <c r="AU165">
        <f t="shared" si="51"/>
        <v>0</v>
      </c>
      <c r="AV165" t="str">
        <f t="shared" si="52"/>
        <v/>
      </c>
    </row>
    <row r="166" spans="1:48" x14ac:dyDescent="0.25">
      <c r="A166" s="90" t="s">
        <v>6</v>
      </c>
      <c r="B166" s="116" t="s">
        <v>487</v>
      </c>
      <c r="C166" s="117" t="s">
        <v>450</v>
      </c>
      <c r="D166" s="149">
        <v>0.60833333333333339</v>
      </c>
      <c r="E166" s="141">
        <v>32.666666666666664</v>
      </c>
      <c r="F166" s="141">
        <v>21</v>
      </c>
      <c r="G166" s="141">
        <v>0.5714285714285714</v>
      </c>
      <c r="H166" s="141">
        <v>7</v>
      </c>
      <c r="I166" s="141"/>
      <c r="J166" s="141"/>
      <c r="K166" s="141">
        <v>0</v>
      </c>
      <c r="L166" s="141">
        <v>1</v>
      </c>
      <c r="M166" s="141">
        <v>1</v>
      </c>
      <c r="N166" s="141">
        <v>2</v>
      </c>
      <c r="O166" s="141">
        <v>4</v>
      </c>
      <c r="P166" s="141">
        <v>3</v>
      </c>
      <c r="Q166" s="141">
        <v>0</v>
      </c>
      <c r="R166" s="141">
        <v>3</v>
      </c>
      <c r="S166" s="141">
        <v>0</v>
      </c>
      <c r="T166" s="141">
        <v>0</v>
      </c>
      <c r="U166" s="141"/>
      <c r="V166" s="141">
        <v>3</v>
      </c>
      <c r="W166" s="142">
        <v>0</v>
      </c>
      <c r="AA166" t="str">
        <f t="shared" si="46"/>
        <v>Organic</v>
      </c>
      <c r="AB166">
        <f t="shared" si="47"/>
        <v>0.60833333333333339</v>
      </c>
      <c r="AC166">
        <f t="shared" si="53"/>
        <v>32.666666666666664</v>
      </c>
      <c r="AD166">
        <f t="shared" si="54"/>
        <v>21</v>
      </c>
      <c r="AE166">
        <f t="shared" si="55"/>
        <v>0.5714285714285714</v>
      </c>
      <c r="AF166">
        <f t="shared" si="56"/>
        <v>7</v>
      </c>
      <c r="AG166" t="str">
        <f t="shared" si="57"/>
        <v/>
      </c>
      <c r="AH166" t="str">
        <f t="shared" si="58"/>
        <v/>
      </c>
      <c r="AI166">
        <f t="shared" si="59"/>
        <v>0</v>
      </c>
      <c r="AJ166">
        <f t="shared" si="60"/>
        <v>1</v>
      </c>
      <c r="AK166">
        <f t="shared" si="61"/>
        <v>1</v>
      </c>
      <c r="AL166">
        <f t="shared" si="62"/>
        <v>2</v>
      </c>
      <c r="AM166">
        <f t="shared" si="63"/>
        <v>4</v>
      </c>
      <c r="AN166">
        <f t="shared" si="64"/>
        <v>3</v>
      </c>
      <c r="AO166">
        <f t="shared" si="65"/>
        <v>0</v>
      </c>
      <c r="AP166">
        <f t="shared" si="66"/>
        <v>3</v>
      </c>
      <c r="AQ166">
        <f t="shared" si="67"/>
        <v>0</v>
      </c>
      <c r="AR166">
        <f t="shared" si="48"/>
        <v>0</v>
      </c>
      <c r="AS166" t="str">
        <f t="shared" si="49"/>
        <v/>
      </c>
      <c r="AT166">
        <f t="shared" si="50"/>
        <v>3</v>
      </c>
      <c r="AU166">
        <f t="shared" si="51"/>
        <v>0</v>
      </c>
      <c r="AV166" t="str">
        <f t="shared" si="52"/>
        <v/>
      </c>
    </row>
    <row r="167" spans="1:48" x14ac:dyDescent="0.25">
      <c r="A167" s="90" t="s">
        <v>6</v>
      </c>
      <c r="B167" s="116" t="s">
        <v>487</v>
      </c>
      <c r="C167" s="117" t="s">
        <v>445</v>
      </c>
      <c r="D167" s="149">
        <v>0.67083333333333328</v>
      </c>
      <c r="E167" s="141">
        <v>27.666666666666668</v>
      </c>
      <c r="F167" s="141">
        <v>20</v>
      </c>
      <c r="G167" s="141">
        <v>0.38095238095238093</v>
      </c>
      <c r="H167" s="141">
        <v>7</v>
      </c>
      <c r="I167" s="141"/>
      <c r="J167" s="141"/>
      <c r="K167" s="141">
        <v>0</v>
      </c>
      <c r="L167" s="141">
        <v>0</v>
      </c>
      <c r="M167" s="141">
        <v>4</v>
      </c>
      <c r="N167" s="141">
        <v>0</v>
      </c>
      <c r="O167" s="141">
        <v>4</v>
      </c>
      <c r="P167" s="141">
        <v>3</v>
      </c>
      <c r="Q167" s="141">
        <v>0</v>
      </c>
      <c r="R167" s="141">
        <v>3</v>
      </c>
      <c r="S167" s="141">
        <v>0</v>
      </c>
      <c r="T167" s="141">
        <v>0</v>
      </c>
      <c r="U167" s="141"/>
      <c r="V167" s="141">
        <v>3</v>
      </c>
      <c r="W167" s="142">
        <v>0</v>
      </c>
      <c r="AA167" t="str">
        <f t="shared" si="46"/>
        <v>Organic</v>
      </c>
      <c r="AB167">
        <f t="shared" si="47"/>
        <v>0.67083333333333328</v>
      </c>
      <c r="AC167">
        <f t="shared" si="53"/>
        <v>27.666666666666668</v>
      </c>
      <c r="AD167">
        <f t="shared" si="54"/>
        <v>20</v>
      </c>
      <c r="AE167">
        <f t="shared" si="55"/>
        <v>0.38095238095238093</v>
      </c>
      <c r="AF167">
        <f t="shared" si="56"/>
        <v>7</v>
      </c>
      <c r="AG167" t="str">
        <f t="shared" si="57"/>
        <v/>
      </c>
      <c r="AH167" t="str">
        <f t="shared" si="58"/>
        <v/>
      </c>
      <c r="AI167">
        <f t="shared" si="59"/>
        <v>0</v>
      </c>
      <c r="AJ167">
        <f t="shared" si="60"/>
        <v>0</v>
      </c>
      <c r="AK167">
        <f t="shared" si="61"/>
        <v>4</v>
      </c>
      <c r="AL167">
        <f t="shared" si="62"/>
        <v>0</v>
      </c>
      <c r="AM167">
        <f t="shared" si="63"/>
        <v>4</v>
      </c>
      <c r="AN167">
        <f t="shared" si="64"/>
        <v>3</v>
      </c>
      <c r="AO167">
        <f t="shared" si="65"/>
        <v>0</v>
      </c>
      <c r="AP167">
        <f t="shared" si="66"/>
        <v>3</v>
      </c>
      <c r="AQ167">
        <f t="shared" si="67"/>
        <v>0</v>
      </c>
      <c r="AR167">
        <f t="shared" si="48"/>
        <v>0</v>
      </c>
      <c r="AS167" t="str">
        <f t="shared" si="49"/>
        <v/>
      </c>
      <c r="AT167">
        <f t="shared" si="50"/>
        <v>3</v>
      </c>
      <c r="AU167">
        <f t="shared" si="51"/>
        <v>0</v>
      </c>
      <c r="AV167" t="str">
        <f t="shared" si="52"/>
        <v/>
      </c>
    </row>
    <row r="168" spans="1:48" x14ac:dyDescent="0.25">
      <c r="A168" s="90" t="s">
        <v>6</v>
      </c>
      <c r="B168" s="116" t="s">
        <v>487</v>
      </c>
      <c r="C168" s="117" t="s">
        <v>438</v>
      </c>
      <c r="D168" s="149">
        <v>0.625</v>
      </c>
      <c r="E168" s="141">
        <v>32</v>
      </c>
      <c r="F168" s="141">
        <v>15</v>
      </c>
      <c r="G168" s="141">
        <v>0.38095238095238093</v>
      </c>
      <c r="H168" s="141">
        <v>8.1999999999999993</v>
      </c>
      <c r="I168" s="141"/>
      <c r="J168" s="141"/>
      <c r="K168" s="141">
        <v>0</v>
      </c>
      <c r="L168" s="141">
        <v>4</v>
      </c>
      <c r="M168" s="141">
        <v>4</v>
      </c>
      <c r="N168" s="141">
        <v>0</v>
      </c>
      <c r="O168" s="141">
        <v>8</v>
      </c>
      <c r="P168" s="141">
        <v>0.2</v>
      </c>
      <c r="Q168" s="141">
        <v>0</v>
      </c>
      <c r="R168" s="141">
        <v>0.2</v>
      </c>
      <c r="S168" s="141">
        <v>0</v>
      </c>
      <c r="T168" s="141">
        <v>0</v>
      </c>
      <c r="U168" s="141"/>
      <c r="V168" s="141">
        <v>0.2</v>
      </c>
      <c r="W168" s="142">
        <v>0</v>
      </c>
      <c r="AA168" t="str">
        <f t="shared" si="46"/>
        <v>Organic</v>
      </c>
      <c r="AB168">
        <f t="shared" si="47"/>
        <v>0.625</v>
      </c>
      <c r="AC168">
        <f t="shared" si="53"/>
        <v>32</v>
      </c>
      <c r="AD168">
        <f t="shared" si="54"/>
        <v>15</v>
      </c>
      <c r="AE168">
        <f t="shared" si="55"/>
        <v>0.38095238095238093</v>
      </c>
      <c r="AF168">
        <f t="shared" si="56"/>
        <v>8.1999999999999993</v>
      </c>
      <c r="AG168" t="str">
        <f t="shared" si="57"/>
        <v/>
      </c>
      <c r="AH168" t="str">
        <f t="shared" si="58"/>
        <v/>
      </c>
      <c r="AI168">
        <f t="shared" si="59"/>
        <v>0</v>
      </c>
      <c r="AJ168">
        <f t="shared" si="60"/>
        <v>4</v>
      </c>
      <c r="AK168">
        <f t="shared" si="61"/>
        <v>4</v>
      </c>
      <c r="AL168">
        <f t="shared" si="62"/>
        <v>0</v>
      </c>
      <c r="AM168">
        <f t="shared" si="63"/>
        <v>8</v>
      </c>
      <c r="AN168">
        <f t="shared" si="64"/>
        <v>0.2</v>
      </c>
      <c r="AO168">
        <f t="shared" si="65"/>
        <v>0</v>
      </c>
      <c r="AP168">
        <f t="shared" si="66"/>
        <v>0.2</v>
      </c>
      <c r="AQ168">
        <f t="shared" si="67"/>
        <v>0</v>
      </c>
      <c r="AR168">
        <f t="shared" si="48"/>
        <v>0</v>
      </c>
      <c r="AS168" t="str">
        <f t="shared" si="49"/>
        <v/>
      </c>
      <c r="AT168">
        <f t="shared" si="50"/>
        <v>0.2</v>
      </c>
      <c r="AU168">
        <f t="shared" si="51"/>
        <v>0</v>
      </c>
      <c r="AV168" t="str">
        <f t="shared" si="52"/>
        <v/>
      </c>
    </row>
    <row r="169" spans="1:48" x14ac:dyDescent="0.25">
      <c r="A169" s="90" t="s">
        <v>6</v>
      </c>
      <c r="B169" s="114" t="s">
        <v>87</v>
      </c>
      <c r="C169" s="114" t="s">
        <v>475</v>
      </c>
      <c r="D169" s="150">
        <v>0.90476190476190477</v>
      </c>
      <c r="E169" s="138"/>
      <c r="F169" s="138"/>
      <c r="G169" s="138"/>
      <c r="H169" s="138">
        <v>0.72900000000000009</v>
      </c>
      <c r="I169" s="138"/>
      <c r="J169" s="138"/>
      <c r="K169" s="138">
        <v>9.0000000000000011E-3</v>
      </c>
      <c r="L169" s="138">
        <v>0.27</v>
      </c>
      <c r="M169" s="138">
        <v>0</v>
      </c>
      <c r="N169" s="138">
        <v>0</v>
      </c>
      <c r="O169" s="138">
        <v>0.27</v>
      </c>
      <c r="P169" s="138">
        <v>0</v>
      </c>
      <c r="Q169" s="138">
        <v>0</v>
      </c>
      <c r="R169" s="138">
        <v>0</v>
      </c>
      <c r="S169" s="138"/>
      <c r="T169" s="138"/>
      <c r="U169" s="138">
        <v>0.45</v>
      </c>
      <c r="V169" s="138">
        <v>0.45</v>
      </c>
      <c r="W169" s="140"/>
      <c r="AA169" t="str">
        <f t="shared" si="46"/>
        <v>Organic</v>
      </c>
      <c r="AB169">
        <f t="shared" si="47"/>
        <v>0.90476190476190477</v>
      </c>
      <c r="AC169" t="str">
        <f t="shared" si="53"/>
        <v/>
      </c>
      <c r="AD169" t="str">
        <f t="shared" si="54"/>
        <v/>
      </c>
      <c r="AE169" t="str">
        <f t="shared" si="55"/>
        <v/>
      </c>
      <c r="AF169">
        <f t="shared" si="56"/>
        <v>0.72900000000000009</v>
      </c>
      <c r="AG169" t="str">
        <f t="shared" si="57"/>
        <v/>
      </c>
      <c r="AH169" t="str">
        <f t="shared" si="58"/>
        <v/>
      </c>
      <c r="AI169">
        <f t="shared" si="59"/>
        <v>9.0000000000000011E-3</v>
      </c>
      <c r="AJ169">
        <f t="shared" si="60"/>
        <v>0.27</v>
      </c>
      <c r="AK169">
        <f t="shared" si="61"/>
        <v>0</v>
      </c>
      <c r="AL169">
        <f t="shared" si="62"/>
        <v>0</v>
      </c>
      <c r="AM169">
        <f t="shared" si="63"/>
        <v>0.27</v>
      </c>
      <c r="AN169">
        <f t="shared" si="64"/>
        <v>0</v>
      </c>
      <c r="AO169">
        <f t="shared" si="65"/>
        <v>0</v>
      </c>
      <c r="AP169">
        <f t="shared" si="66"/>
        <v>0</v>
      </c>
      <c r="AQ169" t="str">
        <f t="shared" si="67"/>
        <v/>
      </c>
      <c r="AR169" t="str">
        <f t="shared" si="48"/>
        <v/>
      </c>
      <c r="AS169">
        <f t="shared" si="49"/>
        <v>0.45</v>
      </c>
      <c r="AT169">
        <f t="shared" si="50"/>
        <v>0.45</v>
      </c>
      <c r="AU169" t="str">
        <f t="shared" si="51"/>
        <v/>
      </c>
      <c r="AV169" t="str">
        <f t="shared" si="52"/>
        <v/>
      </c>
    </row>
    <row r="170" spans="1:48" x14ac:dyDescent="0.25">
      <c r="A170" s="90" t="s">
        <v>6</v>
      </c>
      <c r="B170" s="116" t="s">
        <v>87</v>
      </c>
      <c r="C170" s="117" t="s">
        <v>469</v>
      </c>
      <c r="D170" s="149">
        <v>0.9464285714285714</v>
      </c>
      <c r="E170" s="141"/>
      <c r="F170" s="141"/>
      <c r="G170" s="141"/>
      <c r="H170" s="141">
        <v>1.3333333333333333</v>
      </c>
      <c r="I170" s="141"/>
      <c r="J170" s="141"/>
      <c r="K170" s="141">
        <v>0</v>
      </c>
      <c r="L170" s="141">
        <v>0</v>
      </c>
      <c r="M170" s="141">
        <v>0</v>
      </c>
      <c r="N170" s="141">
        <v>0</v>
      </c>
      <c r="O170" s="141">
        <v>0</v>
      </c>
      <c r="P170" s="141">
        <v>1.3333333333333333</v>
      </c>
      <c r="Q170" s="141">
        <v>0</v>
      </c>
      <c r="R170" s="141">
        <v>1.3333333333333333</v>
      </c>
      <c r="S170" s="141"/>
      <c r="T170" s="141"/>
      <c r="U170" s="141">
        <v>0</v>
      </c>
      <c r="V170" s="141">
        <v>1.3333333333333333</v>
      </c>
      <c r="W170" s="142"/>
      <c r="AA170" t="str">
        <f t="shared" si="46"/>
        <v>Organic</v>
      </c>
      <c r="AB170">
        <f t="shared" si="47"/>
        <v>0.9464285714285714</v>
      </c>
      <c r="AC170" t="str">
        <f t="shared" si="53"/>
        <v/>
      </c>
      <c r="AD170" t="str">
        <f t="shared" si="54"/>
        <v/>
      </c>
      <c r="AE170" t="str">
        <f t="shared" si="55"/>
        <v/>
      </c>
      <c r="AF170">
        <f t="shared" si="56"/>
        <v>1.3333333333333333</v>
      </c>
      <c r="AG170" t="str">
        <f t="shared" si="57"/>
        <v/>
      </c>
      <c r="AH170" t="str">
        <f t="shared" si="58"/>
        <v/>
      </c>
      <c r="AI170">
        <f t="shared" si="59"/>
        <v>0</v>
      </c>
      <c r="AJ170">
        <f t="shared" si="60"/>
        <v>0</v>
      </c>
      <c r="AK170">
        <f t="shared" si="61"/>
        <v>0</v>
      </c>
      <c r="AL170">
        <f t="shared" si="62"/>
        <v>0</v>
      </c>
      <c r="AM170">
        <f t="shared" si="63"/>
        <v>0</v>
      </c>
      <c r="AN170">
        <f t="shared" si="64"/>
        <v>1.3333333333333333</v>
      </c>
      <c r="AO170">
        <f t="shared" si="65"/>
        <v>0</v>
      </c>
      <c r="AP170">
        <f t="shared" si="66"/>
        <v>1.3333333333333333</v>
      </c>
      <c r="AQ170" t="str">
        <f t="shared" si="67"/>
        <v/>
      </c>
      <c r="AR170" t="str">
        <f t="shared" si="48"/>
        <v/>
      </c>
      <c r="AS170">
        <f t="shared" si="49"/>
        <v>0</v>
      </c>
      <c r="AT170">
        <f t="shared" si="50"/>
        <v>1.3333333333333333</v>
      </c>
      <c r="AU170" t="str">
        <f t="shared" si="51"/>
        <v/>
      </c>
      <c r="AV170" t="str">
        <f t="shared" si="52"/>
        <v/>
      </c>
    </row>
    <row r="171" spans="1:48" x14ac:dyDescent="0.25">
      <c r="A171" s="90" t="s">
        <v>6</v>
      </c>
      <c r="B171" s="116" t="s">
        <v>87</v>
      </c>
      <c r="C171" s="117" t="s">
        <v>472</v>
      </c>
      <c r="D171" s="149">
        <v>0.90476190476190477</v>
      </c>
      <c r="E171" s="141"/>
      <c r="F171" s="141"/>
      <c r="G171" s="141"/>
      <c r="H171" s="141">
        <v>0.70000000000000007</v>
      </c>
      <c r="I171" s="141"/>
      <c r="J171" s="141"/>
      <c r="K171" s="141">
        <v>0</v>
      </c>
      <c r="L171" s="141">
        <v>0</v>
      </c>
      <c r="M171" s="141">
        <v>0</v>
      </c>
      <c r="N171" s="141">
        <v>0</v>
      </c>
      <c r="O171" s="141">
        <v>0</v>
      </c>
      <c r="P171" s="141">
        <v>0</v>
      </c>
      <c r="Q171" s="141">
        <v>0</v>
      </c>
      <c r="R171" s="141">
        <v>0</v>
      </c>
      <c r="S171" s="141"/>
      <c r="T171" s="141"/>
      <c r="U171" s="141">
        <v>0.70000000000000007</v>
      </c>
      <c r="V171" s="141">
        <v>0.70000000000000007</v>
      </c>
      <c r="W171" s="142"/>
      <c r="AA171" t="str">
        <f t="shared" si="46"/>
        <v>Organic</v>
      </c>
      <c r="AB171">
        <f t="shared" si="47"/>
        <v>0.90476190476190477</v>
      </c>
      <c r="AC171" t="str">
        <f t="shared" si="53"/>
        <v/>
      </c>
      <c r="AD171" t="str">
        <f t="shared" si="54"/>
        <v/>
      </c>
      <c r="AE171" t="str">
        <f t="shared" si="55"/>
        <v/>
      </c>
      <c r="AF171">
        <f t="shared" si="56"/>
        <v>0.70000000000000007</v>
      </c>
      <c r="AG171" t="str">
        <f t="shared" si="57"/>
        <v/>
      </c>
      <c r="AH171" t="str">
        <f t="shared" si="58"/>
        <v/>
      </c>
      <c r="AI171">
        <f t="shared" si="59"/>
        <v>0</v>
      </c>
      <c r="AJ171">
        <f t="shared" si="60"/>
        <v>0</v>
      </c>
      <c r="AK171">
        <f t="shared" si="61"/>
        <v>0</v>
      </c>
      <c r="AL171">
        <f t="shared" si="62"/>
        <v>0</v>
      </c>
      <c r="AM171">
        <f t="shared" si="63"/>
        <v>0</v>
      </c>
      <c r="AN171">
        <f t="shared" si="64"/>
        <v>0</v>
      </c>
      <c r="AO171">
        <f t="shared" si="65"/>
        <v>0</v>
      </c>
      <c r="AP171">
        <f t="shared" si="66"/>
        <v>0</v>
      </c>
      <c r="AQ171" t="str">
        <f t="shared" si="67"/>
        <v/>
      </c>
      <c r="AR171" t="str">
        <f t="shared" si="48"/>
        <v/>
      </c>
      <c r="AS171">
        <f t="shared" si="49"/>
        <v>0.70000000000000007</v>
      </c>
      <c r="AT171">
        <f t="shared" si="50"/>
        <v>0.70000000000000007</v>
      </c>
      <c r="AU171" t="str">
        <f t="shared" si="51"/>
        <v/>
      </c>
      <c r="AV171" t="str">
        <f t="shared" si="52"/>
        <v/>
      </c>
    </row>
    <row r="172" spans="1:48" x14ac:dyDescent="0.25">
      <c r="A172" s="90" t="s">
        <v>6</v>
      </c>
      <c r="B172" s="116" t="s">
        <v>87</v>
      </c>
      <c r="C172" s="117" t="s">
        <v>473</v>
      </c>
      <c r="D172" s="149">
        <v>0.34523809523809523</v>
      </c>
      <c r="E172" s="141"/>
      <c r="F172" s="141"/>
      <c r="G172" s="141"/>
      <c r="H172" s="141">
        <v>0</v>
      </c>
      <c r="I172" s="141"/>
      <c r="J172" s="141"/>
      <c r="K172" s="141">
        <v>0</v>
      </c>
      <c r="L172" s="141">
        <v>0</v>
      </c>
      <c r="M172" s="141">
        <v>0</v>
      </c>
      <c r="N172" s="141">
        <v>0</v>
      </c>
      <c r="O172" s="141">
        <v>0</v>
      </c>
      <c r="P172" s="141">
        <v>0</v>
      </c>
      <c r="Q172" s="141">
        <v>0</v>
      </c>
      <c r="R172" s="141">
        <v>0</v>
      </c>
      <c r="S172" s="141"/>
      <c r="T172" s="141"/>
      <c r="U172" s="141">
        <v>0</v>
      </c>
      <c r="V172" s="141">
        <v>0</v>
      </c>
      <c r="W172" s="142"/>
      <c r="AA172" t="str">
        <f t="shared" si="46"/>
        <v>Organic</v>
      </c>
      <c r="AB172">
        <f t="shared" si="47"/>
        <v>0.34523809523809523</v>
      </c>
      <c r="AC172" t="str">
        <f t="shared" si="53"/>
        <v/>
      </c>
      <c r="AD172" t="str">
        <f t="shared" si="54"/>
        <v/>
      </c>
      <c r="AE172" t="str">
        <f t="shared" si="55"/>
        <v/>
      </c>
      <c r="AF172">
        <f t="shared" si="56"/>
        <v>0</v>
      </c>
      <c r="AG172" t="str">
        <f t="shared" si="57"/>
        <v/>
      </c>
      <c r="AH172" t="str">
        <f t="shared" si="58"/>
        <v/>
      </c>
      <c r="AI172">
        <f t="shared" si="59"/>
        <v>0</v>
      </c>
      <c r="AJ172">
        <f t="shared" si="60"/>
        <v>0</v>
      </c>
      <c r="AK172">
        <f t="shared" si="61"/>
        <v>0</v>
      </c>
      <c r="AL172">
        <f t="shared" si="62"/>
        <v>0</v>
      </c>
      <c r="AM172">
        <f t="shared" si="63"/>
        <v>0</v>
      </c>
      <c r="AN172">
        <f t="shared" si="64"/>
        <v>0</v>
      </c>
      <c r="AO172">
        <f t="shared" si="65"/>
        <v>0</v>
      </c>
      <c r="AP172">
        <f t="shared" si="66"/>
        <v>0</v>
      </c>
      <c r="AQ172" t="str">
        <f t="shared" si="67"/>
        <v/>
      </c>
      <c r="AR172" t="str">
        <f t="shared" si="48"/>
        <v/>
      </c>
      <c r="AS172">
        <f t="shared" si="49"/>
        <v>0</v>
      </c>
      <c r="AT172">
        <f t="shared" si="50"/>
        <v>0</v>
      </c>
      <c r="AU172" t="str">
        <f t="shared" si="51"/>
        <v/>
      </c>
      <c r="AV172" t="str">
        <f t="shared" si="52"/>
        <v/>
      </c>
    </row>
    <row r="173" spans="1:48" x14ac:dyDescent="0.25">
      <c r="A173" s="90" t="s">
        <v>6</v>
      </c>
      <c r="B173" s="116" t="s">
        <v>87</v>
      </c>
      <c r="C173" s="117" t="s">
        <v>477</v>
      </c>
      <c r="D173" s="149">
        <v>0.61904761904761907</v>
      </c>
      <c r="E173" s="141"/>
      <c r="F173" s="141"/>
      <c r="G173" s="141"/>
      <c r="H173" s="141">
        <v>2</v>
      </c>
      <c r="I173" s="141"/>
      <c r="J173" s="141"/>
      <c r="K173" s="141">
        <v>0</v>
      </c>
      <c r="L173" s="141">
        <v>2</v>
      </c>
      <c r="M173" s="141">
        <v>0</v>
      </c>
      <c r="N173" s="141">
        <v>0</v>
      </c>
      <c r="O173" s="141">
        <v>2</v>
      </c>
      <c r="P173" s="141">
        <v>0</v>
      </c>
      <c r="Q173" s="141">
        <v>0</v>
      </c>
      <c r="R173" s="141">
        <v>0</v>
      </c>
      <c r="S173" s="141"/>
      <c r="T173" s="141"/>
      <c r="U173" s="141">
        <v>0</v>
      </c>
      <c r="V173" s="141">
        <v>0</v>
      </c>
      <c r="W173" s="142"/>
      <c r="AA173" t="str">
        <f t="shared" si="46"/>
        <v>Organic</v>
      </c>
      <c r="AB173">
        <f t="shared" si="47"/>
        <v>0.61904761904761907</v>
      </c>
      <c r="AC173" t="str">
        <f t="shared" si="53"/>
        <v/>
      </c>
      <c r="AD173" t="str">
        <f t="shared" si="54"/>
        <v/>
      </c>
      <c r="AE173" t="str">
        <f t="shared" si="55"/>
        <v/>
      </c>
      <c r="AF173">
        <f t="shared" si="56"/>
        <v>2</v>
      </c>
      <c r="AG173" t="str">
        <f t="shared" si="57"/>
        <v/>
      </c>
      <c r="AH173" t="str">
        <f t="shared" si="58"/>
        <v/>
      </c>
      <c r="AI173">
        <f t="shared" si="59"/>
        <v>0</v>
      </c>
      <c r="AJ173">
        <f t="shared" si="60"/>
        <v>2</v>
      </c>
      <c r="AK173">
        <f t="shared" si="61"/>
        <v>0</v>
      </c>
      <c r="AL173">
        <f t="shared" si="62"/>
        <v>0</v>
      </c>
      <c r="AM173">
        <f t="shared" si="63"/>
        <v>2</v>
      </c>
      <c r="AN173">
        <f t="shared" si="64"/>
        <v>0</v>
      </c>
      <c r="AO173">
        <f t="shared" si="65"/>
        <v>0</v>
      </c>
      <c r="AP173">
        <f t="shared" si="66"/>
        <v>0</v>
      </c>
      <c r="AQ173" t="str">
        <f t="shared" si="67"/>
        <v/>
      </c>
      <c r="AR173" t="str">
        <f t="shared" si="48"/>
        <v/>
      </c>
      <c r="AS173">
        <f t="shared" si="49"/>
        <v>0</v>
      </c>
      <c r="AT173">
        <f t="shared" si="50"/>
        <v>0</v>
      </c>
      <c r="AU173" t="str">
        <f t="shared" si="51"/>
        <v/>
      </c>
      <c r="AV173" t="str">
        <f t="shared" si="52"/>
        <v/>
      </c>
    </row>
    <row r="174" spans="1:48" x14ac:dyDescent="0.25">
      <c r="A174" s="90" t="s">
        <v>6</v>
      </c>
      <c r="B174" s="116" t="s">
        <v>87</v>
      </c>
      <c r="C174" s="117" t="s">
        <v>468</v>
      </c>
      <c r="D174" s="149">
        <v>0.7142857142857143</v>
      </c>
      <c r="E174" s="141"/>
      <c r="F174" s="141"/>
      <c r="G174" s="141"/>
      <c r="H174" s="141">
        <v>3</v>
      </c>
      <c r="I174" s="141"/>
      <c r="J174" s="141"/>
      <c r="K174" s="141">
        <v>0</v>
      </c>
      <c r="L174" s="141">
        <v>1</v>
      </c>
      <c r="M174" s="141">
        <v>0</v>
      </c>
      <c r="N174" s="141">
        <v>1</v>
      </c>
      <c r="O174" s="141">
        <v>2</v>
      </c>
      <c r="P174" s="141">
        <v>1</v>
      </c>
      <c r="Q174" s="141">
        <v>0</v>
      </c>
      <c r="R174" s="141">
        <v>1</v>
      </c>
      <c r="S174" s="141"/>
      <c r="T174" s="141"/>
      <c r="U174" s="141">
        <v>0</v>
      </c>
      <c r="V174" s="141">
        <v>1</v>
      </c>
      <c r="W174" s="142"/>
      <c r="AA174" t="str">
        <f t="shared" si="46"/>
        <v>Organic</v>
      </c>
      <c r="AB174">
        <f t="shared" si="47"/>
        <v>0.7142857142857143</v>
      </c>
      <c r="AC174" t="str">
        <f t="shared" si="53"/>
        <v/>
      </c>
      <c r="AD174" t="str">
        <f t="shared" si="54"/>
        <v/>
      </c>
      <c r="AE174" t="str">
        <f t="shared" si="55"/>
        <v/>
      </c>
      <c r="AF174">
        <f t="shared" si="56"/>
        <v>3</v>
      </c>
      <c r="AG174" t="str">
        <f t="shared" si="57"/>
        <v/>
      </c>
      <c r="AH174" t="str">
        <f t="shared" si="58"/>
        <v/>
      </c>
      <c r="AI174">
        <f t="shared" si="59"/>
        <v>0</v>
      </c>
      <c r="AJ174">
        <f t="shared" si="60"/>
        <v>1</v>
      </c>
      <c r="AK174">
        <f t="shared" si="61"/>
        <v>0</v>
      </c>
      <c r="AL174">
        <f t="shared" si="62"/>
        <v>1</v>
      </c>
      <c r="AM174">
        <f t="shared" si="63"/>
        <v>2</v>
      </c>
      <c r="AN174">
        <f t="shared" si="64"/>
        <v>1</v>
      </c>
      <c r="AO174">
        <f t="shared" si="65"/>
        <v>0</v>
      </c>
      <c r="AP174">
        <f t="shared" si="66"/>
        <v>1</v>
      </c>
      <c r="AQ174" t="str">
        <f t="shared" si="67"/>
        <v/>
      </c>
      <c r="AR174" t="str">
        <f t="shared" si="48"/>
        <v/>
      </c>
      <c r="AS174">
        <f t="shared" si="49"/>
        <v>0</v>
      </c>
      <c r="AT174">
        <f t="shared" si="50"/>
        <v>1</v>
      </c>
      <c r="AU174" t="str">
        <f t="shared" si="51"/>
        <v/>
      </c>
      <c r="AV174" t="str">
        <f t="shared" si="52"/>
        <v/>
      </c>
    </row>
    <row r="175" spans="1:48" x14ac:dyDescent="0.25">
      <c r="A175" s="90" t="s">
        <v>6</v>
      </c>
      <c r="B175" s="114" t="s">
        <v>405</v>
      </c>
      <c r="C175" s="114" t="s">
        <v>732</v>
      </c>
      <c r="D175" s="150">
        <v>0.36249999999999999</v>
      </c>
      <c r="E175" s="138">
        <v>12</v>
      </c>
      <c r="F175" s="138">
        <v>11</v>
      </c>
      <c r="G175" s="138">
        <v>0.22500000000000001</v>
      </c>
      <c r="H175" s="138">
        <v>0</v>
      </c>
      <c r="I175" s="138">
        <v>0</v>
      </c>
      <c r="J175" s="138">
        <v>0</v>
      </c>
      <c r="K175" s="138">
        <v>0</v>
      </c>
      <c r="L175" s="138">
        <v>0</v>
      </c>
      <c r="M175" s="138">
        <v>0</v>
      </c>
      <c r="N175" s="138">
        <v>0</v>
      </c>
      <c r="O175" s="138">
        <v>0</v>
      </c>
      <c r="P175" s="138">
        <v>0</v>
      </c>
      <c r="Q175" s="138">
        <v>0</v>
      </c>
      <c r="R175" s="138">
        <v>0</v>
      </c>
      <c r="S175" s="138">
        <v>0</v>
      </c>
      <c r="T175" s="138">
        <v>0</v>
      </c>
      <c r="U175" s="138"/>
      <c r="V175" s="138">
        <v>0</v>
      </c>
      <c r="W175" s="140">
        <v>0</v>
      </c>
      <c r="AA175" t="str">
        <f t="shared" si="46"/>
        <v>Organic</v>
      </c>
      <c r="AB175">
        <f t="shared" si="47"/>
        <v>0.36249999999999999</v>
      </c>
      <c r="AC175">
        <f t="shared" si="53"/>
        <v>12</v>
      </c>
      <c r="AD175">
        <f t="shared" si="54"/>
        <v>11</v>
      </c>
      <c r="AE175">
        <f t="shared" si="55"/>
        <v>0.22500000000000001</v>
      </c>
      <c r="AF175">
        <f t="shared" si="56"/>
        <v>0</v>
      </c>
      <c r="AG175">
        <f t="shared" si="57"/>
        <v>0</v>
      </c>
      <c r="AH175">
        <f t="shared" si="58"/>
        <v>0</v>
      </c>
      <c r="AI175">
        <f t="shared" si="59"/>
        <v>0</v>
      </c>
      <c r="AJ175">
        <f t="shared" si="60"/>
        <v>0</v>
      </c>
      <c r="AK175">
        <f t="shared" si="61"/>
        <v>0</v>
      </c>
      <c r="AL175">
        <f t="shared" si="62"/>
        <v>0</v>
      </c>
      <c r="AM175">
        <f t="shared" si="63"/>
        <v>0</v>
      </c>
      <c r="AN175">
        <f t="shared" si="64"/>
        <v>0</v>
      </c>
      <c r="AO175">
        <f t="shared" si="65"/>
        <v>0</v>
      </c>
      <c r="AP175">
        <f t="shared" si="66"/>
        <v>0</v>
      </c>
      <c r="AQ175">
        <f t="shared" si="67"/>
        <v>0</v>
      </c>
      <c r="AR175">
        <f t="shared" si="48"/>
        <v>0</v>
      </c>
      <c r="AS175" t="str">
        <f t="shared" si="49"/>
        <v/>
      </c>
      <c r="AT175">
        <f t="shared" si="50"/>
        <v>0</v>
      </c>
      <c r="AU175">
        <f t="shared" si="51"/>
        <v>0</v>
      </c>
      <c r="AV175" t="str">
        <f t="shared" si="52"/>
        <v/>
      </c>
    </row>
    <row r="176" spans="1:48" x14ac:dyDescent="0.25">
      <c r="A176" s="90" t="s">
        <v>6</v>
      </c>
      <c r="B176" s="116" t="s">
        <v>405</v>
      </c>
      <c r="C176" s="117" t="s">
        <v>270</v>
      </c>
      <c r="D176" s="149">
        <v>0.67249999999999999</v>
      </c>
      <c r="E176" s="141">
        <v>15.8</v>
      </c>
      <c r="F176" s="141">
        <v>30.8</v>
      </c>
      <c r="G176" s="141">
        <v>0.22500000000000001</v>
      </c>
      <c r="H176" s="141">
        <v>0</v>
      </c>
      <c r="I176" s="141">
        <v>0</v>
      </c>
      <c r="J176" s="141">
        <v>0</v>
      </c>
      <c r="K176" s="141">
        <v>0</v>
      </c>
      <c r="L176" s="141">
        <v>0</v>
      </c>
      <c r="M176" s="141">
        <v>0</v>
      </c>
      <c r="N176" s="141">
        <v>0</v>
      </c>
      <c r="O176" s="141">
        <v>0</v>
      </c>
      <c r="P176" s="141">
        <v>0</v>
      </c>
      <c r="Q176" s="141">
        <v>0</v>
      </c>
      <c r="R176" s="141">
        <v>0</v>
      </c>
      <c r="S176" s="141">
        <v>0</v>
      </c>
      <c r="T176" s="141">
        <v>0</v>
      </c>
      <c r="U176" s="141"/>
      <c r="V176" s="141">
        <v>0</v>
      </c>
      <c r="W176" s="142">
        <v>0</v>
      </c>
      <c r="AA176" t="str">
        <f t="shared" si="46"/>
        <v>Organic</v>
      </c>
      <c r="AB176">
        <f t="shared" si="47"/>
        <v>0.67249999999999999</v>
      </c>
      <c r="AC176">
        <f t="shared" si="53"/>
        <v>15.8</v>
      </c>
      <c r="AD176">
        <f t="shared" si="54"/>
        <v>30.8</v>
      </c>
      <c r="AE176">
        <f t="shared" si="55"/>
        <v>0.22500000000000001</v>
      </c>
      <c r="AF176">
        <f t="shared" si="56"/>
        <v>0</v>
      </c>
      <c r="AG176">
        <f t="shared" si="57"/>
        <v>0</v>
      </c>
      <c r="AH176">
        <f t="shared" si="58"/>
        <v>0</v>
      </c>
      <c r="AI176">
        <f t="shared" si="59"/>
        <v>0</v>
      </c>
      <c r="AJ176">
        <f t="shared" si="60"/>
        <v>0</v>
      </c>
      <c r="AK176">
        <f t="shared" si="61"/>
        <v>0</v>
      </c>
      <c r="AL176">
        <f t="shared" si="62"/>
        <v>0</v>
      </c>
      <c r="AM176">
        <f t="shared" si="63"/>
        <v>0</v>
      </c>
      <c r="AN176">
        <f t="shared" si="64"/>
        <v>0</v>
      </c>
      <c r="AO176">
        <f t="shared" si="65"/>
        <v>0</v>
      </c>
      <c r="AP176">
        <f t="shared" si="66"/>
        <v>0</v>
      </c>
      <c r="AQ176">
        <f t="shared" si="67"/>
        <v>0</v>
      </c>
      <c r="AR176">
        <f t="shared" si="48"/>
        <v>0</v>
      </c>
      <c r="AS176" t="str">
        <f t="shared" si="49"/>
        <v/>
      </c>
      <c r="AT176">
        <f t="shared" si="50"/>
        <v>0</v>
      </c>
      <c r="AU176">
        <f t="shared" si="51"/>
        <v>0</v>
      </c>
      <c r="AV176" t="str">
        <f t="shared" si="52"/>
        <v/>
      </c>
    </row>
    <row r="177" spans="1:48" x14ac:dyDescent="0.25">
      <c r="A177" s="90" t="s">
        <v>6</v>
      </c>
      <c r="B177" s="116" t="s">
        <v>405</v>
      </c>
      <c r="C177" s="117" t="s">
        <v>306</v>
      </c>
      <c r="D177" s="149">
        <v>0.67500000000000004</v>
      </c>
      <c r="E177" s="141">
        <v>17</v>
      </c>
      <c r="F177" s="141">
        <v>25</v>
      </c>
      <c r="G177" s="141">
        <v>0.26500000000000001</v>
      </c>
      <c r="H177" s="141">
        <v>0</v>
      </c>
      <c r="I177" s="141">
        <v>0</v>
      </c>
      <c r="J177" s="141">
        <v>0</v>
      </c>
      <c r="K177" s="141">
        <v>0</v>
      </c>
      <c r="L177" s="141">
        <v>0</v>
      </c>
      <c r="M177" s="141">
        <v>0</v>
      </c>
      <c r="N177" s="141">
        <v>0</v>
      </c>
      <c r="O177" s="141">
        <v>0</v>
      </c>
      <c r="P177" s="141">
        <v>0</v>
      </c>
      <c r="Q177" s="141">
        <v>0</v>
      </c>
      <c r="R177" s="141">
        <v>0</v>
      </c>
      <c r="S177" s="141">
        <v>0</v>
      </c>
      <c r="T177" s="141">
        <v>0</v>
      </c>
      <c r="U177" s="141"/>
      <c r="V177" s="141">
        <v>0</v>
      </c>
      <c r="W177" s="142">
        <v>0</v>
      </c>
      <c r="AA177" t="str">
        <f t="shared" si="46"/>
        <v>Organic</v>
      </c>
      <c r="AB177">
        <f t="shared" si="47"/>
        <v>0.67500000000000004</v>
      </c>
      <c r="AC177">
        <f t="shared" si="53"/>
        <v>17</v>
      </c>
      <c r="AD177">
        <f t="shared" si="54"/>
        <v>25</v>
      </c>
      <c r="AE177">
        <f t="shared" si="55"/>
        <v>0.26500000000000001</v>
      </c>
      <c r="AF177">
        <f t="shared" si="56"/>
        <v>0</v>
      </c>
      <c r="AG177">
        <f t="shared" si="57"/>
        <v>0</v>
      </c>
      <c r="AH177">
        <f t="shared" si="58"/>
        <v>0</v>
      </c>
      <c r="AI177">
        <f t="shared" si="59"/>
        <v>0</v>
      </c>
      <c r="AJ177">
        <f t="shared" si="60"/>
        <v>0</v>
      </c>
      <c r="AK177">
        <f t="shared" si="61"/>
        <v>0</v>
      </c>
      <c r="AL177">
        <f t="shared" si="62"/>
        <v>0</v>
      </c>
      <c r="AM177">
        <f t="shared" si="63"/>
        <v>0</v>
      </c>
      <c r="AN177">
        <f t="shared" si="64"/>
        <v>0</v>
      </c>
      <c r="AO177">
        <f t="shared" si="65"/>
        <v>0</v>
      </c>
      <c r="AP177">
        <f t="shared" si="66"/>
        <v>0</v>
      </c>
      <c r="AQ177">
        <f t="shared" si="67"/>
        <v>0</v>
      </c>
      <c r="AR177">
        <f t="shared" si="48"/>
        <v>0</v>
      </c>
      <c r="AS177" t="str">
        <f t="shared" si="49"/>
        <v/>
      </c>
      <c r="AT177">
        <f t="shared" si="50"/>
        <v>0</v>
      </c>
      <c r="AU177">
        <f t="shared" si="51"/>
        <v>0</v>
      </c>
      <c r="AV177" t="str">
        <f t="shared" si="52"/>
        <v/>
      </c>
    </row>
    <row r="178" spans="1:48" x14ac:dyDescent="0.25">
      <c r="A178" s="90" t="s">
        <v>6</v>
      </c>
      <c r="B178" s="116" t="s">
        <v>405</v>
      </c>
      <c r="C178" s="117" t="s">
        <v>302</v>
      </c>
      <c r="D178" s="149">
        <v>0.90416666666666679</v>
      </c>
      <c r="E178" s="141">
        <v>23.333333333333336</v>
      </c>
      <c r="F178" s="141">
        <v>35.333333333333329</v>
      </c>
      <c r="G178" s="141">
        <v>0.40833333333333338</v>
      </c>
      <c r="H178" s="141">
        <v>9.615384615384615</v>
      </c>
      <c r="I178" s="141">
        <v>0.96153846153846156</v>
      </c>
      <c r="J178" s="141">
        <v>0.96153846153846156</v>
      </c>
      <c r="K178" s="141">
        <v>1.9230769230769231</v>
      </c>
      <c r="L178" s="141">
        <v>0.96153846153846156</v>
      </c>
      <c r="M178" s="141">
        <v>0.96153846153846156</v>
      </c>
      <c r="N178" s="141">
        <v>0.96153846153846156</v>
      </c>
      <c r="O178" s="141">
        <v>2.8846153846153846</v>
      </c>
      <c r="P178" s="141">
        <v>0.96153846153846156</v>
      </c>
      <c r="Q178" s="141">
        <v>2.8846153846153846</v>
      </c>
      <c r="R178" s="141">
        <v>3.8461538461538463</v>
      </c>
      <c r="S178" s="141">
        <v>0.96153846153846156</v>
      </c>
      <c r="T178" s="141">
        <v>0</v>
      </c>
      <c r="U178" s="141"/>
      <c r="V178" s="141">
        <v>4.8076923076923075</v>
      </c>
      <c r="W178" s="142">
        <v>0</v>
      </c>
      <c r="AA178" t="str">
        <f t="shared" si="46"/>
        <v>Organic</v>
      </c>
      <c r="AB178">
        <f t="shared" si="47"/>
        <v>0.90416666666666679</v>
      </c>
      <c r="AC178">
        <f t="shared" si="53"/>
        <v>23.333333333333336</v>
      </c>
      <c r="AD178">
        <f t="shared" si="54"/>
        <v>35.333333333333329</v>
      </c>
      <c r="AE178">
        <f t="shared" si="55"/>
        <v>0.40833333333333338</v>
      </c>
      <c r="AF178">
        <f t="shared" si="56"/>
        <v>9.615384615384615</v>
      </c>
      <c r="AG178">
        <f t="shared" si="57"/>
        <v>0.96153846153846156</v>
      </c>
      <c r="AH178">
        <f t="shared" si="58"/>
        <v>0.96153846153846156</v>
      </c>
      <c r="AI178">
        <f t="shared" si="59"/>
        <v>1.9230769230769231</v>
      </c>
      <c r="AJ178">
        <f t="shared" si="60"/>
        <v>0.96153846153846156</v>
      </c>
      <c r="AK178">
        <f t="shared" si="61"/>
        <v>0.96153846153846156</v>
      </c>
      <c r="AL178">
        <f t="shared" si="62"/>
        <v>0.96153846153846156</v>
      </c>
      <c r="AM178">
        <f t="shared" si="63"/>
        <v>2.8846153846153846</v>
      </c>
      <c r="AN178">
        <f t="shared" si="64"/>
        <v>0.96153846153846156</v>
      </c>
      <c r="AO178">
        <f t="shared" si="65"/>
        <v>2.8846153846153846</v>
      </c>
      <c r="AP178">
        <f t="shared" si="66"/>
        <v>3.8461538461538463</v>
      </c>
      <c r="AQ178">
        <f t="shared" si="67"/>
        <v>0.96153846153846156</v>
      </c>
      <c r="AR178">
        <f t="shared" si="48"/>
        <v>0</v>
      </c>
      <c r="AS178" t="str">
        <f t="shared" si="49"/>
        <v/>
      </c>
      <c r="AT178">
        <f t="shared" si="50"/>
        <v>4.8076923076923075</v>
      </c>
      <c r="AU178">
        <f t="shared" si="51"/>
        <v>0</v>
      </c>
      <c r="AV178" t="str">
        <f t="shared" si="52"/>
        <v/>
      </c>
    </row>
    <row r="179" spans="1:48" x14ac:dyDescent="0.25">
      <c r="A179" s="90" t="s">
        <v>6</v>
      </c>
      <c r="B179" s="116" t="s">
        <v>405</v>
      </c>
      <c r="C179" s="117" t="s">
        <v>276</v>
      </c>
      <c r="D179" s="149">
        <v>0.79166666666666674</v>
      </c>
      <c r="E179" s="141">
        <v>26.333333333333332</v>
      </c>
      <c r="F179" s="141">
        <v>34.5</v>
      </c>
      <c r="G179" s="141">
        <v>0.45833333333333337</v>
      </c>
      <c r="H179" s="141">
        <v>2.9702970297029703</v>
      </c>
      <c r="I179" s="141">
        <v>0.99009900990099009</v>
      </c>
      <c r="J179" s="141">
        <v>0.99009900990099009</v>
      </c>
      <c r="K179" s="141">
        <v>1.9801980198019802</v>
      </c>
      <c r="L179" s="141">
        <v>0</v>
      </c>
      <c r="M179" s="141">
        <v>0.99009900990099009</v>
      </c>
      <c r="N179" s="141">
        <v>0</v>
      </c>
      <c r="O179" s="141">
        <v>0.99009900990099009</v>
      </c>
      <c r="P179" s="141">
        <v>0</v>
      </c>
      <c r="Q179" s="141">
        <v>0</v>
      </c>
      <c r="R179" s="141">
        <v>0</v>
      </c>
      <c r="S179" s="141">
        <v>0</v>
      </c>
      <c r="T179" s="141">
        <v>0</v>
      </c>
      <c r="U179" s="141"/>
      <c r="V179" s="141">
        <v>0</v>
      </c>
      <c r="W179" s="142">
        <v>0</v>
      </c>
      <c r="AA179" t="str">
        <f t="shared" si="46"/>
        <v>Organic</v>
      </c>
      <c r="AB179">
        <f t="shared" si="47"/>
        <v>0.79166666666666674</v>
      </c>
      <c r="AC179">
        <f t="shared" si="53"/>
        <v>26.333333333333332</v>
      </c>
      <c r="AD179">
        <f t="shared" si="54"/>
        <v>34.5</v>
      </c>
      <c r="AE179">
        <f t="shared" si="55"/>
        <v>0.45833333333333337</v>
      </c>
      <c r="AF179">
        <f t="shared" si="56"/>
        <v>2.9702970297029703</v>
      </c>
      <c r="AG179">
        <f t="shared" si="57"/>
        <v>0.99009900990099009</v>
      </c>
      <c r="AH179">
        <f t="shared" si="58"/>
        <v>0.99009900990099009</v>
      </c>
      <c r="AI179">
        <f t="shared" si="59"/>
        <v>1.9801980198019802</v>
      </c>
      <c r="AJ179">
        <f t="shared" si="60"/>
        <v>0</v>
      </c>
      <c r="AK179">
        <f t="shared" si="61"/>
        <v>0.99009900990099009</v>
      </c>
      <c r="AL179">
        <f t="shared" si="62"/>
        <v>0</v>
      </c>
      <c r="AM179">
        <f t="shared" si="63"/>
        <v>0.99009900990099009</v>
      </c>
      <c r="AN179">
        <f t="shared" si="64"/>
        <v>0</v>
      </c>
      <c r="AO179">
        <f t="shared" si="65"/>
        <v>0</v>
      </c>
      <c r="AP179">
        <f t="shared" si="66"/>
        <v>0</v>
      </c>
      <c r="AQ179">
        <f t="shared" si="67"/>
        <v>0</v>
      </c>
      <c r="AR179">
        <f t="shared" si="48"/>
        <v>0</v>
      </c>
      <c r="AS179" t="str">
        <f t="shared" si="49"/>
        <v/>
      </c>
      <c r="AT179">
        <f t="shared" si="50"/>
        <v>0</v>
      </c>
      <c r="AU179">
        <f t="shared" si="51"/>
        <v>0</v>
      </c>
      <c r="AV179" t="str">
        <f t="shared" si="52"/>
        <v/>
      </c>
    </row>
    <row r="180" spans="1:48" x14ac:dyDescent="0.25">
      <c r="A180" s="90" t="s">
        <v>6</v>
      </c>
      <c r="B180" s="116" t="s">
        <v>405</v>
      </c>
      <c r="C180" s="117" t="s">
        <v>261</v>
      </c>
      <c r="D180" s="149">
        <v>6.25E-2</v>
      </c>
      <c r="E180" s="141">
        <v>5</v>
      </c>
      <c r="F180" s="141">
        <v>5</v>
      </c>
      <c r="G180" s="141">
        <v>0.125</v>
      </c>
      <c r="H180" s="141">
        <v>0</v>
      </c>
      <c r="I180" s="141">
        <v>0</v>
      </c>
      <c r="J180" s="141">
        <v>0</v>
      </c>
      <c r="K180" s="141">
        <v>0</v>
      </c>
      <c r="L180" s="141">
        <v>0</v>
      </c>
      <c r="M180" s="141">
        <v>0</v>
      </c>
      <c r="N180" s="141">
        <v>0</v>
      </c>
      <c r="O180" s="141">
        <v>0</v>
      </c>
      <c r="P180" s="141">
        <v>0</v>
      </c>
      <c r="Q180" s="141">
        <v>0</v>
      </c>
      <c r="R180" s="141">
        <v>0</v>
      </c>
      <c r="S180" s="141">
        <v>0</v>
      </c>
      <c r="T180" s="141">
        <v>0</v>
      </c>
      <c r="U180" s="141"/>
      <c r="V180" s="141">
        <v>0</v>
      </c>
      <c r="W180" s="142">
        <v>0</v>
      </c>
      <c r="AA180" t="str">
        <f t="shared" si="46"/>
        <v>Organic</v>
      </c>
      <c r="AB180">
        <f t="shared" si="47"/>
        <v>6.25E-2</v>
      </c>
      <c r="AC180">
        <f t="shared" si="53"/>
        <v>5</v>
      </c>
      <c r="AD180">
        <f t="shared" si="54"/>
        <v>5</v>
      </c>
      <c r="AE180">
        <f t="shared" si="55"/>
        <v>0.125</v>
      </c>
      <c r="AF180">
        <f t="shared" si="56"/>
        <v>0</v>
      </c>
      <c r="AG180">
        <f t="shared" si="57"/>
        <v>0</v>
      </c>
      <c r="AH180">
        <f t="shared" si="58"/>
        <v>0</v>
      </c>
      <c r="AI180">
        <f t="shared" si="59"/>
        <v>0</v>
      </c>
      <c r="AJ180">
        <f t="shared" si="60"/>
        <v>0</v>
      </c>
      <c r="AK180">
        <f t="shared" si="61"/>
        <v>0</v>
      </c>
      <c r="AL180">
        <f t="shared" si="62"/>
        <v>0</v>
      </c>
      <c r="AM180">
        <f t="shared" si="63"/>
        <v>0</v>
      </c>
      <c r="AN180">
        <f t="shared" si="64"/>
        <v>0</v>
      </c>
      <c r="AO180">
        <f t="shared" si="65"/>
        <v>0</v>
      </c>
      <c r="AP180">
        <f t="shared" si="66"/>
        <v>0</v>
      </c>
      <c r="AQ180">
        <f t="shared" si="67"/>
        <v>0</v>
      </c>
      <c r="AR180">
        <f t="shared" si="48"/>
        <v>0</v>
      </c>
      <c r="AS180" t="str">
        <f t="shared" si="49"/>
        <v/>
      </c>
      <c r="AT180">
        <f t="shared" si="50"/>
        <v>0</v>
      </c>
      <c r="AU180">
        <f t="shared" si="51"/>
        <v>0</v>
      </c>
      <c r="AV180" t="str">
        <f t="shared" si="52"/>
        <v/>
      </c>
    </row>
    <row r="181" spans="1:48" ht="15.75" thickBot="1" x14ac:dyDescent="0.3">
      <c r="A181" s="89" t="s">
        <v>6</v>
      </c>
      <c r="B181" s="125" t="s">
        <v>86</v>
      </c>
      <c r="C181" s="125" t="s">
        <v>137</v>
      </c>
      <c r="D181" s="155">
        <v>0.82916666666666661</v>
      </c>
      <c r="E181" s="153"/>
      <c r="F181" s="153"/>
      <c r="G181" s="153"/>
      <c r="H181" s="153">
        <v>0</v>
      </c>
      <c r="I181" s="153"/>
      <c r="J181" s="153"/>
      <c r="K181" s="153">
        <v>0</v>
      </c>
      <c r="L181" s="153">
        <v>0</v>
      </c>
      <c r="M181" s="153">
        <v>0</v>
      </c>
      <c r="N181" s="153">
        <v>0</v>
      </c>
      <c r="O181" s="153">
        <v>0</v>
      </c>
      <c r="P181" s="153">
        <v>0</v>
      </c>
      <c r="Q181" s="153">
        <v>0</v>
      </c>
      <c r="R181" s="153">
        <v>0</v>
      </c>
      <c r="S181" s="153"/>
      <c r="T181" s="153"/>
      <c r="U181" s="153">
        <v>0</v>
      </c>
      <c r="V181" s="153">
        <v>0</v>
      </c>
      <c r="W181" s="154"/>
      <c r="AA181" t="str">
        <f t="shared" si="46"/>
        <v>Organic</v>
      </c>
      <c r="AB181">
        <f t="shared" si="47"/>
        <v>0.82916666666666661</v>
      </c>
      <c r="AC181" t="str">
        <f t="shared" si="53"/>
        <v/>
      </c>
      <c r="AD181" t="str">
        <f t="shared" si="54"/>
        <v/>
      </c>
      <c r="AE181" t="str">
        <f t="shared" si="55"/>
        <v/>
      </c>
      <c r="AF181">
        <f t="shared" si="56"/>
        <v>0</v>
      </c>
      <c r="AG181" t="str">
        <f t="shared" si="57"/>
        <v/>
      </c>
      <c r="AH181" t="str">
        <f t="shared" si="58"/>
        <v/>
      </c>
      <c r="AI181">
        <f t="shared" si="59"/>
        <v>0</v>
      </c>
      <c r="AJ181">
        <f t="shared" si="60"/>
        <v>0</v>
      </c>
      <c r="AK181">
        <f t="shared" si="61"/>
        <v>0</v>
      </c>
      <c r="AL181">
        <f t="shared" si="62"/>
        <v>0</v>
      </c>
      <c r="AM181">
        <f t="shared" si="63"/>
        <v>0</v>
      </c>
      <c r="AN181">
        <f t="shared" si="64"/>
        <v>0</v>
      </c>
      <c r="AO181">
        <f t="shared" si="65"/>
        <v>0</v>
      </c>
      <c r="AP181">
        <f t="shared" si="66"/>
        <v>0</v>
      </c>
      <c r="AQ181" t="str">
        <f t="shared" si="67"/>
        <v/>
      </c>
      <c r="AR181" t="str">
        <f t="shared" si="48"/>
        <v/>
      </c>
      <c r="AS181">
        <f t="shared" si="49"/>
        <v>0</v>
      </c>
      <c r="AT181">
        <f t="shared" si="50"/>
        <v>0</v>
      </c>
      <c r="AU181" t="str">
        <f t="shared" si="51"/>
        <v/>
      </c>
      <c r="AV181" t="str">
        <f t="shared" si="52"/>
        <v/>
      </c>
    </row>
    <row r="182" spans="1:48" x14ac:dyDescent="0.25">
      <c r="AA182" t="str">
        <f t="shared" si="46"/>
        <v>Organic</v>
      </c>
    </row>
    <row r="1792" ht="15.75" thickBot="1"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8DA9-F194-49DB-83F0-179B5F1488E7}">
  <sheetPr codeName="Sheet18"/>
  <dimension ref="A1:EH188"/>
  <sheetViews>
    <sheetView workbookViewId="0">
      <pane xSplit="3" ySplit="1" topLeftCell="DE147" activePane="bottomRight" state="frozen"/>
      <selection pane="topRight" activeCell="D1" sqref="D1"/>
      <selection pane="bottomLeft" activeCell="A2" sqref="A2"/>
      <selection pane="bottomRight" activeCell="DQ2" sqref="DQ2:DQ180"/>
    </sheetView>
  </sheetViews>
  <sheetFormatPr defaultRowHeight="15" x14ac:dyDescent="0.25"/>
  <cols>
    <col min="1" max="1" width="15.42578125" bestFit="1" customWidth="1"/>
    <col min="2" max="2" width="16.140625" bestFit="1" customWidth="1"/>
    <col min="3" max="3" width="15.42578125" bestFit="1" customWidth="1"/>
    <col min="4" max="4" width="16" customWidth="1"/>
    <col min="5" max="10" width="38.85546875" customWidth="1"/>
    <col min="11" max="113" width="13.140625" customWidth="1"/>
    <col min="115" max="115" width="12.28515625" style="52" bestFit="1" customWidth="1"/>
    <col min="116" max="116" width="12.28515625" customWidth="1"/>
    <col min="117" max="120" width="9.140625" style="52"/>
    <col min="121" max="137" width="11.7109375" style="103" customWidth="1"/>
    <col min="138" max="138" width="9.140625" style="52"/>
  </cols>
  <sheetData>
    <row r="1" spans="1:138" s="27" customFormat="1" ht="101.25" customHeight="1" x14ac:dyDescent="0.25">
      <c r="A1" s="11" t="s">
        <v>406</v>
      </c>
      <c r="B1" s="12" t="s">
        <v>316</v>
      </c>
      <c r="C1" s="12" t="s">
        <v>491</v>
      </c>
      <c r="D1" s="12" t="s">
        <v>380</v>
      </c>
      <c r="E1" s="12" t="s">
        <v>317</v>
      </c>
      <c r="F1" s="12" t="s">
        <v>318</v>
      </c>
      <c r="G1" s="13" t="s">
        <v>0</v>
      </c>
      <c r="H1" s="12" t="s">
        <v>144</v>
      </c>
      <c r="I1" s="12" t="s">
        <v>319</v>
      </c>
      <c r="J1" s="12" t="s">
        <v>320</v>
      </c>
      <c r="K1" s="14" t="s">
        <v>328</v>
      </c>
      <c r="L1" s="14" t="s">
        <v>329</v>
      </c>
      <c r="M1" s="14" t="s">
        <v>330</v>
      </c>
      <c r="N1" s="14" t="s">
        <v>331</v>
      </c>
      <c r="O1" s="14" t="s">
        <v>381</v>
      </c>
      <c r="P1" s="14" t="s">
        <v>382</v>
      </c>
      <c r="Q1" s="14" t="s">
        <v>383</v>
      </c>
      <c r="R1" s="14" t="s">
        <v>384</v>
      </c>
      <c r="S1" s="14" t="s">
        <v>332</v>
      </c>
      <c r="T1" s="14" t="s">
        <v>333</v>
      </c>
      <c r="U1" s="14" t="s">
        <v>334</v>
      </c>
      <c r="V1" s="14" t="s">
        <v>335</v>
      </c>
      <c r="W1" s="14" t="s">
        <v>336</v>
      </c>
      <c r="X1" s="14" t="s">
        <v>337</v>
      </c>
      <c r="Y1" s="13" t="s">
        <v>5</v>
      </c>
      <c r="Z1" s="13" t="s">
        <v>364</v>
      </c>
      <c r="AA1" s="13" t="s">
        <v>321</v>
      </c>
      <c r="AB1" s="13" t="s">
        <v>11</v>
      </c>
      <c r="AC1" s="13" t="s">
        <v>322</v>
      </c>
      <c r="AD1" s="13" t="s">
        <v>323</v>
      </c>
      <c r="AE1" s="15" t="s">
        <v>324</v>
      </c>
      <c r="AF1" s="15" t="s">
        <v>325</v>
      </c>
      <c r="AG1" s="15" t="s">
        <v>326</v>
      </c>
      <c r="AH1" s="15" t="s">
        <v>327</v>
      </c>
      <c r="AI1" s="16" t="s">
        <v>338</v>
      </c>
      <c r="AJ1" s="16" t="s">
        <v>339</v>
      </c>
      <c r="AK1" s="16" t="s">
        <v>340</v>
      </c>
      <c r="AL1" s="16" t="s">
        <v>341</v>
      </c>
      <c r="AM1" s="16" t="s">
        <v>35</v>
      </c>
      <c r="AN1" s="16" t="s">
        <v>36</v>
      </c>
      <c r="AO1" s="16" t="s">
        <v>37</v>
      </c>
      <c r="AP1" s="16" t="s">
        <v>38</v>
      </c>
      <c r="AQ1" s="16" t="s">
        <v>39</v>
      </c>
      <c r="AR1" s="16" t="s">
        <v>40</v>
      </c>
      <c r="AS1" s="16" t="s">
        <v>41</v>
      </c>
      <c r="AT1" s="16" t="s">
        <v>42</v>
      </c>
      <c r="AU1" s="17" t="s">
        <v>456</v>
      </c>
      <c r="AV1" s="16" t="s">
        <v>43</v>
      </c>
      <c r="AW1" s="16" t="s">
        <v>44</v>
      </c>
      <c r="AX1" s="16" t="s">
        <v>45</v>
      </c>
      <c r="AY1" s="16" t="s">
        <v>247</v>
      </c>
      <c r="AZ1" s="18" t="s">
        <v>342</v>
      </c>
      <c r="BA1" s="18" t="s">
        <v>343</v>
      </c>
      <c r="BB1" s="18" t="s">
        <v>46</v>
      </c>
      <c r="BC1" s="18" t="s">
        <v>47</v>
      </c>
      <c r="BD1" s="19" t="s">
        <v>52</v>
      </c>
      <c r="BE1" s="19" t="s">
        <v>53</v>
      </c>
      <c r="BF1" s="19" t="s">
        <v>54</v>
      </c>
      <c r="BG1" s="19" t="s">
        <v>385</v>
      </c>
      <c r="BH1" s="19" t="s">
        <v>55</v>
      </c>
      <c r="BI1" s="19" t="s">
        <v>56</v>
      </c>
      <c r="BJ1" s="19" t="s">
        <v>57</v>
      </c>
      <c r="BK1" s="19" t="s">
        <v>58</v>
      </c>
      <c r="BL1" s="19" t="s">
        <v>59</v>
      </c>
      <c r="BM1" s="19" t="s">
        <v>60</v>
      </c>
      <c r="BN1" s="19" t="s">
        <v>61</v>
      </c>
      <c r="BO1" s="19" t="s">
        <v>62</v>
      </c>
      <c r="BP1" s="20" t="s">
        <v>386</v>
      </c>
      <c r="BQ1" s="20" t="s">
        <v>148</v>
      </c>
      <c r="BR1" s="20" t="s">
        <v>149</v>
      </c>
      <c r="BS1" s="21" t="s">
        <v>344</v>
      </c>
      <c r="BT1" s="21" t="s">
        <v>345</v>
      </c>
      <c r="BU1" s="12" t="s">
        <v>346</v>
      </c>
      <c r="BV1" s="12" t="s">
        <v>490</v>
      </c>
      <c r="BW1" s="12" t="s">
        <v>347</v>
      </c>
      <c r="BX1" s="12" t="s">
        <v>348</v>
      </c>
      <c r="BY1" s="12" t="s">
        <v>63</v>
      </c>
      <c r="BZ1" s="12" t="s">
        <v>64</v>
      </c>
      <c r="CA1" s="12" t="s">
        <v>65</v>
      </c>
      <c r="CB1" s="12" t="s">
        <v>66</v>
      </c>
      <c r="CC1" s="12" t="s">
        <v>67</v>
      </c>
      <c r="CD1" s="12" t="s">
        <v>68</v>
      </c>
      <c r="CE1" s="22" t="s">
        <v>150</v>
      </c>
      <c r="CF1" s="23" t="s">
        <v>151</v>
      </c>
      <c r="CG1" s="23" t="s">
        <v>576</v>
      </c>
      <c r="CH1" s="23" t="s">
        <v>577</v>
      </c>
      <c r="CI1" s="23" t="s">
        <v>573</v>
      </c>
      <c r="CJ1" s="23" t="s">
        <v>574</v>
      </c>
      <c r="CK1" s="23" t="s">
        <v>575</v>
      </c>
      <c r="CL1" s="16" t="s">
        <v>349</v>
      </c>
      <c r="CM1" s="16" t="s">
        <v>350</v>
      </c>
      <c r="CN1" s="16" t="s">
        <v>351</v>
      </c>
      <c r="CO1" s="16" t="s">
        <v>352</v>
      </c>
      <c r="CP1" s="16" t="s">
        <v>353</v>
      </c>
      <c r="CQ1" s="16" t="s">
        <v>354</v>
      </c>
      <c r="CR1" s="24" t="s">
        <v>355</v>
      </c>
      <c r="CS1" s="24" t="s">
        <v>593</v>
      </c>
      <c r="CT1" s="24" t="s">
        <v>356</v>
      </c>
      <c r="CU1" s="25" t="s">
        <v>70</v>
      </c>
      <c r="CV1" s="25" t="s">
        <v>546</v>
      </c>
      <c r="CW1" s="25" t="s">
        <v>71</v>
      </c>
      <c r="CX1" s="14" t="s">
        <v>357</v>
      </c>
      <c r="CY1" s="14" t="s">
        <v>358</v>
      </c>
      <c r="CZ1" s="14" t="s">
        <v>359</v>
      </c>
      <c r="DA1" s="26" t="s">
        <v>480</v>
      </c>
      <c r="DB1" s="26" t="s">
        <v>481</v>
      </c>
      <c r="DC1" s="26" t="s">
        <v>482</v>
      </c>
      <c r="DD1" s="26" t="s">
        <v>360</v>
      </c>
      <c r="DE1" s="26" t="s">
        <v>483</v>
      </c>
      <c r="DF1" s="26" t="s">
        <v>484</v>
      </c>
      <c r="DG1" s="26" t="s">
        <v>485</v>
      </c>
      <c r="DH1" s="26" t="s">
        <v>486</v>
      </c>
      <c r="DI1" s="13" t="s">
        <v>81</v>
      </c>
      <c r="DJ1" s="13" t="s">
        <v>758</v>
      </c>
      <c r="DK1" s="98" t="s">
        <v>725</v>
      </c>
      <c r="DL1" s="79" t="s">
        <v>823</v>
      </c>
      <c r="DM1" s="98" t="s">
        <v>726</v>
      </c>
      <c r="DN1" s="98" t="s">
        <v>727</v>
      </c>
      <c r="DO1" s="98" t="s">
        <v>728</v>
      </c>
      <c r="DP1" s="98" t="s">
        <v>822</v>
      </c>
      <c r="DQ1" s="99" t="s">
        <v>719</v>
      </c>
      <c r="DR1" s="100" t="s">
        <v>748</v>
      </c>
      <c r="DS1" s="100" t="s">
        <v>750</v>
      </c>
      <c r="DT1" s="100" t="s">
        <v>720</v>
      </c>
      <c r="DU1" s="100" t="s">
        <v>721</v>
      </c>
      <c r="DV1" s="100" t="s">
        <v>751</v>
      </c>
      <c r="DW1" s="100" t="s">
        <v>752</v>
      </c>
      <c r="DX1" s="100" t="s">
        <v>753</v>
      </c>
      <c r="DY1" s="100" t="s">
        <v>754</v>
      </c>
      <c r="DZ1" s="100" t="s">
        <v>755</v>
      </c>
      <c r="EA1" s="100" t="s">
        <v>749</v>
      </c>
      <c r="EB1" s="100" t="s">
        <v>756</v>
      </c>
      <c r="EC1" s="100" t="s">
        <v>757</v>
      </c>
      <c r="ED1" s="100" t="s">
        <v>722</v>
      </c>
      <c r="EE1" s="100" t="s">
        <v>723</v>
      </c>
      <c r="EF1" s="100" t="s">
        <v>724</v>
      </c>
      <c r="EG1" s="101" t="s">
        <v>760</v>
      </c>
      <c r="EH1" s="102" t="s">
        <v>761</v>
      </c>
    </row>
    <row r="2" spans="1:138" x14ac:dyDescent="0.25">
      <c r="B2">
        <v>3</v>
      </c>
      <c r="C2" t="s">
        <v>86</v>
      </c>
      <c r="D2">
        <v>1</v>
      </c>
      <c r="E2" s="50">
        <v>44537.703067129631</v>
      </c>
      <c r="F2" t="s">
        <v>90</v>
      </c>
      <c r="G2" t="s">
        <v>4</v>
      </c>
      <c r="H2" t="s">
        <v>145</v>
      </c>
      <c r="J2" t="s">
        <v>129</v>
      </c>
      <c r="K2">
        <v>3</v>
      </c>
      <c r="L2" t="s">
        <v>98</v>
      </c>
      <c r="M2">
        <v>0</v>
      </c>
      <c r="N2" t="s">
        <v>147</v>
      </c>
      <c r="S2">
        <v>0</v>
      </c>
      <c r="T2" t="s">
        <v>147</v>
      </c>
      <c r="U2">
        <v>0</v>
      </c>
      <c r="V2" t="s">
        <v>147</v>
      </c>
      <c r="W2">
        <v>0</v>
      </c>
      <c r="Y2" t="s">
        <v>7</v>
      </c>
      <c r="Z2">
        <v>25</v>
      </c>
      <c r="AA2" t="s">
        <v>147</v>
      </c>
      <c r="AB2" t="s">
        <v>147</v>
      </c>
      <c r="AC2" t="s">
        <v>89</v>
      </c>
      <c r="AD2" t="s">
        <v>15</v>
      </c>
      <c r="AE2" t="s">
        <v>22</v>
      </c>
      <c r="AF2" t="s">
        <v>26</v>
      </c>
      <c r="AG2">
        <v>9</v>
      </c>
      <c r="AH2">
        <v>2</v>
      </c>
      <c r="AI2" t="s">
        <v>33</v>
      </c>
      <c r="AJ2" t="s">
        <v>30</v>
      </c>
      <c r="AK2" t="s">
        <v>30</v>
      </c>
      <c r="AL2" t="s">
        <v>33</v>
      </c>
      <c r="AM2" t="s">
        <v>33</v>
      </c>
      <c r="AN2" t="s">
        <v>33</v>
      </c>
      <c r="AO2" t="s">
        <v>33</v>
      </c>
      <c r="AP2" t="s">
        <v>33</v>
      </c>
      <c r="AQ2" t="s">
        <v>32</v>
      </c>
      <c r="AR2" t="s">
        <v>32</v>
      </c>
      <c r="AS2" t="s">
        <v>32</v>
      </c>
      <c r="AT2" t="s">
        <v>32</v>
      </c>
      <c r="AV2" t="s">
        <v>32</v>
      </c>
      <c r="AW2" t="s">
        <v>32</v>
      </c>
      <c r="AX2" t="s">
        <v>32</v>
      </c>
      <c r="AZ2" t="s">
        <v>33</v>
      </c>
      <c r="BA2" t="s">
        <v>33</v>
      </c>
      <c r="BB2" t="s">
        <v>32</v>
      </c>
      <c r="BC2" t="s">
        <v>31</v>
      </c>
      <c r="BD2" t="s">
        <v>31</v>
      </c>
      <c r="BE2" t="s">
        <v>51</v>
      </c>
      <c r="BF2" t="s">
        <v>50</v>
      </c>
      <c r="BG2" t="s">
        <v>50</v>
      </c>
      <c r="BH2" t="s">
        <v>31</v>
      </c>
      <c r="BI2" t="s">
        <v>51</v>
      </c>
      <c r="BJ2" t="s">
        <v>31</v>
      </c>
      <c r="BK2" t="s">
        <v>50</v>
      </c>
      <c r="BL2" t="s">
        <v>31</v>
      </c>
      <c r="BM2" t="s">
        <v>51</v>
      </c>
      <c r="BN2" t="s">
        <v>50</v>
      </c>
      <c r="BO2" t="s">
        <v>51</v>
      </c>
      <c r="BS2" t="s">
        <v>32</v>
      </c>
      <c r="BT2" t="s">
        <v>31</v>
      </c>
      <c r="BU2" t="s">
        <v>32</v>
      </c>
      <c r="BV2" t="s">
        <v>32</v>
      </c>
      <c r="BW2" t="s">
        <v>30</v>
      </c>
      <c r="BX2" t="s">
        <v>15</v>
      </c>
      <c r="BY2" t="s">
        <v>15</v>
      </c>
      <c r="BZ2" t="s">
        <v>17</v>
      </c>
      <c r="CA2" t="s">
        <v>15</v>
      </c>
      <c r="CB2" t="s">
        <v>15</v>
      </c>
      <c r="CC2" t="s">
        <v>15</v>
      </c>
      <c r="CD2" t="s">
        <v>17</v>
      </c>
      <c r="CG2" t="s">
        <v>32</v>
      </c>
      <c r="CH2" t="s">
        <v>32</v>
      </c>
      <c r="CI2" t="s">
        <v>32</v>
      </c>
      <c r="CJ2" t="s">
        <v>33</v>
      </c>
      <c r="CL2" t="s">
        <v>32</v>
      </c>
      <c r="CM2" t="s">
        <v>32</v>
      </c>
      <c r="CN2" t="s">
        <v>32</v>
      </c>
      <c r="CO2" t="s">
        <v>32</v>
      </c>
      <c r="CP2" t="s">
        <v>32</v>
      </c>
      <c r="CQ2" t="s">
        <v>30</v>
      </c>
      <c r="CR2" t="s">
        <v>29</v>
      </c>
      <c r="CS2" t="s">
        <v>32</v>
      </c>
      <c r="CT2" t="s">
        <v>30</v>
      </c>
      <c r="CU2" t="s">
        <v>33</v>
      </c>
      <c r="CV2" t="s">
        <v>33</v>
      </c>
      <c r="CW2" t="s">
        <v>33</v>
      </c>
      <c r="CX2" t="s">
        <v>73</v>
      </c>
      <c r="CY2" t="s">
        <v>74</v>
      </c>
      <c r="CZ2" t="s">
        <v>74</v>
      </c>
      <c r="DA2" t="s">
        <v>78</v>
      </c>
      <c r="DB2" t="s">
        <v>79</v>
      </c>
      <c r="DC2" t="s">
        <v>79</v>
      </c>
      <c r="DD2" t="s">
        <v>79</v>
      </c>
      <c r="DE2" t="s">
        <v>80</v>
      </c>
      <c r="DF2" t="s">
        <v>78</v>
      </c>
      <c r="DG2" t="s">
        <v>79</v>
      </c>
      <c r="DH2" t="s">
        <v>79</v>
      </c>
      <c r="DI2" t="s">
        <v>84</v>
      </c>
      <c r="DJ2" t="s">
        <v>88</v>
      </c>
      <c r="DK2" s="52">
        <v>58</v>
      </c>
      <c r="DL2" s="52">
        <v>0.72499999999999998</v>
      </c>
      <c r="DQ2" s="52">
        <v>19.899999999999999</v>
      </c>
      <c r="DV2" s="103">
        <v>0</v>
      </c>
      <c r="DW2" s="103">
        <v>0</v>
      </c>
      <c r="DX2" s="103">
        <v>0</v>
      </c>
      <c r="DY2" s="103">
        <v>3.9</v>
      </c>
      <c r="DZ2" s="103">
        <v>3.9</v>
      </c>
      <c r="EA2" s="103">
        <v>0</v>
      </c>
      <c r="EB2" s="103">
        <v>16</v>
      </c>
      <c r="EC2" s="103">
        <v>16</v>
      </c>
      <c r="EG2" s="103">
        <v>0</v>
      </c>
      <c r="EH2" s="103">
        <v>16</v>
      </c>
    </row>
    <row r="3" spans="1:138" x14ac:dyDescent="0.25">
      <c r="B3">
        <v>4</v>
      </c>
      <c r="C3" t="s">
        <v>86</v>
      </c>
      <c r="D3">
        <v>1</v>
      </c>
      <c r="E3" s="50">
        <v>44537.740740740737</v>
      </c>
      <c r="F3" t="s">
        <v>91</v>
      </c>
      <c r="G3" t="s">
        <v>4</v>
      </c>
      <c r="H3" t="s">
        <v>145</v>
      </c>
      <c r="J3" t="s">
        <v>130</v>
      </c>
      <c r="K3">
        <v>1.9</v>
      </c>
      <c r="L3" t="s">
        <v>98</v>
      </c>
      <c r="M3">
        <v>0</v>
      </c>
      <c r="N3" t="s">
        <v>147</v>
      </c>
      <c r="S3">
        <v>0</v>
      </c>
      <c r="T3" t="s">
        <v>147</v>
      </c>
      <c r="U3">
        <v>0</v>
      </c>
      <c r="V3" t="s">
        <v>147</v>
      </c>
      <c r="W3">
        <v>0</v>
      </c>
      <c r="Y3" t="s">
        <v>7</v>
      </c>
      <c r="Z3">
        <v>16</v>
      </c>
      <c r="AA3" t="s">
        <v>147</v>
      </c>
      <c r="AB3" t="s">
        <v>147</v>
      </c>
      <c r="AC3" t="s">
        <v>89</v>
      </c>
      <c r="AD3" t="s">
        <v>17</v>
      </c>
      <c r="AE3" t="s">
        <v>22</v>
      </c>
      <c r="AF3" t="s">
        <v>26</v>
      </c>
      <c r="AG3">
        <v>2</v>
      </c>
      <c r="AH3">
        <v>0</v>
      </c>
      <c r="AI3" t="s">
        <v>33</v>
      </c>
      <c r="AJ3" t="s">
        <v>32</v>
      </c>
      <c r="AK3" t="s">
        <v>32</v>
      </c>
      <c r="AL3" t="s">
        <v>33</v>
      </c>
      <c r="AM3" t="s">
        <v>33</v>
      </c>
      <c r="AN3" t="s">
        <v>32</v>
      </c>
      <c r="AO3" t="s">
        <v>33</v>
      </c>
      <c r="AP3" t="s">
        <v>33</v>
      </c>
      <c r="AQ3" t="s">
        <v>33</v>
      </c>
      <c r="AR3" t="s">
        <v>33</v>
      </c>
      <c r="AS3" t="s">
        <v>33</v>
      </c>
      <c r="AT3" t="s">
        <v>33</v>
      </c>
      <c r="AV3" t="s">
        <v>33</v>
      </c>
      <c r="AW3" t="s">
        <v>33</v>
      </c>
      <c r="AX3" t="s">
        <v>33</v>
      </c>
      <c r="AZ3" t="s">
        <v>33</v>
      </c>
      <c r="BA3" t="s">
        <v>33</v>
      </c>
      <c r="BB3" t="s">
        <v>33</v>
      </c>
      <c r="BC3" t="s">
        <v>31</v>
      </c>
      <c r="BD3" t="s">
        <v>50</v>
      </c>
      <c r="BE3" t="s">
        <v>51</v>
      </c>
      <c r="BF3" t="s">
        <v>51</v>
      </c>
      <c r="BG3" t="s">
        <v>51</v>
      </c>
      <c r="BH3" t="s">
        <v>31</v>
      </c>
      <c r="BI3" t="s">
        <v>51</v>
      </c>
      <c r="BJ3" t="s">
        <v>51</v>
      </c>
      <c r="BK3" t="s">
        <v>31</v>
      </c>
      <c r="BL3" t="s">
        <v>51</v>
      </c>
      <c r="BM3" t="s">
        <v>51</v>
      </c>
      <c r="BN3" t="s">
        <v>51</v>
      </c>
      <c r="BO3" t="s">
        <v>51</v>
      </c>
      <c r="BS3" t="s">
        <v>33</v>
      </c>
      <c r="BT3" t="s">
        <v>32</v>
      </c>
      <c r="BU3" t="s">
        <v>31</v>
      </c>
      <c r="BV3" t="s">
        <v>33</v>
      </c>
      <c r="BW3" t="s">
        <v>29</v>
      </c>
      <c r="BX3" t="s">
        <v>15</v>
      </c>
      <c r="BY3" t="s">
        <v>15</v>
      </c>
      <c r="BZ3" t="s">
        <v>17</v>
      </c>
      <c r="CA3" t="s">
        <v>17</v>
      </c>
      <c r="CB3" t="s">
        <v>15</v>
      </c>
      <c r="CC3" t="s">
        <v>15</v>
      </c>
      <c r="CD3" t="s">
        <v>17</v>
      </c>
      <c r="CG3" t="s">
        <v>29</v>
      </c>
      <c r="CH3" t="s">
        <v>29</v>
      </c>
      <c r="CI3" t="s">
        <v>34</v>
      </c>
      <c r="CJ3" t="s">
        <v>33</v>
      </c>
      <c r="CL3" t="s">
        <v>33</v>
      </c>
      <c r="CM3" t="s">
        <v>33</v>
      </c>
      <c r="CN3" t="s">
        <v>33</v>
      </c>
      <c r="CO3" t="s">
        <v>31</v>
      </c>
      <c r="CP3" t="s">
        <v>33</v>
      </c>
      <c r="CQ3" t="s">
        <v>29</v>
      </c>
      <c r="CR3" t="s">
        <v>29</v>
      </c>
      <c r="CS3" t="s">
        <v>33</v>
      </c>
      <c r="CT3" t="s">
        <v>29</v>
      </c>
      <c r="CU3" t="s">
        <v>30</v>
      </c>
      <c r="CV3" t="s">
        <v>32</v>
      </c>
      <c r="CW3" t="s">
        <v>32</v>
      </c>
      <c r="CX3" t="s">
        <v>73</v>
      </c>
      <c r="CY3" t="s">
        <v>74</v>
      </c>
      <c r="CZ3" t="s">
        <v>74</v>
      </c>
      <c r="DA3" t="s">
        <v>78</v>
      </c>
      <c r="DB3" t="s">
        <v>77</v>
      </c>
      <c r="DC3" t="s">
        <v>77</v>
      </c>
      <c r="DD3" t="s">
        <v>79</v>
      </c>
      <c r="DE3" t="s">
        <v>79</v>
      </c>
      <c r="DF3" t="s">
        <v>78</v>
      </c>
      <c r="DG3" t="s">
        <v>77</v>
      </c>
      <c r="DH3" t="s">
        <v>78</v>
      </c>
      <c r="DI3" t="s">
        <v>85</v>
      </c>
      <c r="DJ3" t="s">
        <v>88</v>
      </c>
      <c r="DK3" s="52">
        <v>56</v>
      </c>
      <c r="DL3" s="52">
        <v>0.7</v>
      </c>
      <c r="DQ3" s="52">
        <v>25.2</v>
      </c>
      <c r="DV3" s="103">
        <v>0.3</v>
      </c>
      <c r="DW3" s="103">
        <v>10</v>
      </c>
      <c r="DX3" s="103">
        <v>0</v>
      </c>
      <c r="DY3" s="103">
        <v>14</v>
      </c>
      <c r="DZ3" s="103">
        <v>24</v>
      </c>
      <c r="EA3" s="103">
        <v>0</v>
      </c>
      <c r="EB3" s="103">
        <v>0.9</v>
      </c>
      <c r="EC3" s="103">
        <v>0.9</v>
      </c>
      <c r="EG3" s="103">
        <v>0</v>
      </c>
      <c r="EH3" s="103">
        <v>0.9</v>
      </c>
    </row>
    <row r="4" spans="1:138" x14ac:dyDescent="0.25">
      <c r="B4">
        <v>5</v>
      </c>
      <c r="C4" t="s">
        <v>86</v>
      </c>
      <c r="D4">
        <v>1</v>
      </c>
      <c r="E4" s="50">
        <v>44537.768217592595</v>
      </c>
      <c r="F4" t="s">
        <v>92</v>
      </c>
      <c r="G4" t="s">
        <v>4</v>
      </c>
      <c r="H4" t="s">
        <v>145</v>
      </c>
      <c r="J4" t="s">
        <v>131</v>
      </c>
      <c r="K4">
        <v>8</v>
      </c>
      <c r="L4" t="s">
        <v>98</v>
      </c>
      <c r="M4">
        <v>0</v>
      </c>
      <c r="N4" t="s">
        <v>147</v>
      </c>
      <c r="S4">
        <v>0</v>
      </c>
      <c r="T4" t="s">
        <v>147</v>
      </c>
      <c r="U4">
        <v>0</v>
      </c>
      <c r="V4" t="s">
        <v>147</v>
      </c>
      <c r="W4">
        <v>0</v>
      </c>
      <c r="Y4" t="s">
        <v>6</v>
      </c>
      <c r="Z4">
        <v>17</v>
      </c>
      <c r="AA4" t="s">
        <v>147</v>
      </c>
      <c r="AB4" t="s">
        <v>147</v>
      </c>
      <c r="AC4" t="s">
        <v>13</v>
      </c>
      <c r="AD4" t="s">
        <v>15</v>
      </c>
      <c r="AE4" t="s">
        <v>22</v>
      </c>
      <c r="AF4" t="s">
        <v>26</v>
      </c>
      <c r="AG4">
        <v>9</v>
      </c>
      <c r="AH4">
        <v>2</v>
      </c>
      <c r="AI4" t="s">
        <v>33</v>
      </c>
      <c r="AJ4" t="s">
        <v>31</v>
      </c>
      <c r="AK4" t="s">
        <v>33</v>
      </c>
      <c r="AL4" t="s">
        <v>33</v>
      </c>
      <c r="AM4" t="s">
        <v>29</v>
      </c>
      <c r="AN4" t="s">
        <v>29</v>
      </c>
      <c r="AO4" t="s">
        <v>29</v>
      </c>
      <c r="AP4" t="s">
        <v>34</v>
      </c>
      <c r="AQ4" t="s">
        <v>34</v>
      </c>
      <c r="AR4" t="s">
        <v>34</v>
      </c>
      <c r="AS4" t="s">
        <v>34</v>
      </c>
      <c r="AT4" t="s">
        <v>34</v>
      </c>
      <c r="AV4" t="s">
        <v>34</v>
      </c>
      <c r="AW4" t="s">
        <v>34</v>
      </c>
      <c r="AX4" t="s">
        <v>34</v>
      </c>
      <c r="AZ4" t="s">
        <v>33</v>
      </c>
      <c r="BA4" t="s">
        <v>32</v>
      </c>
      <c r="BB4" t="s">
        <v>32</v>
      </c>
      <c r="BC4" t="s">
        <v>30</v>
      </c>
      <c r="BD4" t="s">
        <v>51</v>
      </c>
      <c r="BE4" t="s">
        <v>51</v>
      </c>
      <c r="BF4" t="s">
        <v>51</v>
      </c>
      <c r="BG4" t="s">
        <v>51</v>
      </c>
      <c r="BH4" t="s">
        <v>48</v>
      </c>
      <c r="BI4" t="s">
        <v>51</v>
      </c>
      <c r="BJ4" t="s">
        <v>31</v>
      </c>
      <c r="BK4" t="s">
        <v>31</v>
      </c>
      <c r="BL4" t="s">
        <v>50</v>
      </c>
      <c r="BM4" t="s">
        <v>51</v>
      </c>
      <c r="BN4" t="s">
        <v>51</v>
      </c>
      <c r="BO4" t="s">
        <v>51</v>
      </c>
      <c r="BS4" t="s">
        <v>32</v>
      </c>
      <c r="BT4" t="s">
        <v>31</v>
      </c>
      <c r="BU4" t="s">
        <v>32</v>
      </c>
      <c r="BV4" t="s">
        <v>32</v>
      </c>
      <c r="BW4" t="s">
        <v>29</v>
      </c>
      <c r="BX4" t="s">
        <v>15</v>
      </c>
      <c r="BY4" t="s">
        <v>15</v>
      </c>
      <c r="BZ4" t="s">
        <v>17</v>
      </c>
      <c r="CA4" t="s">
        <v>17</v>
      </c>
      <c r="CB4" t="s">
        <v>15</v>
      </c>
      <c r="CC4" t="s">
        <v>15</v>
      </c>
      <c r="CD4" t="s">
        <v>17</v>
      </c>
      <c r="CG4" t="s">
        <v>33</v>
      </c>
      <c r="CH4" t="s">
        <v>33</v>
      </c>
      <c r="CI4" t="s">
        <v>33</v>
      </c>
      <c r="CJ4" t="s">
        <v>33</v>
      </c>
      <c r="CL4" t="s">
        <v>33</v>
      </c>
      <c r="CM4" t="s">
        <v>29</v>
      </c>
      <c r="CN4" t="s">
        <v>29</v>
      </c>
      <c r="CO4" t="s">
        <v>33</v>
      </c>
      <c r="CP4" t="s">
        <v>32</v>
      </c>
      <c r="CQ4" t="s">
        <v>33</v>
      </c>
      <c r="CR4" t="s">
        <v>29</v>
      </c>
      <c r="CS4" t="s">
        <v>33</v>
      </c>
      <c r="CT4" t="s">
        <v>29</v>
      </c>
      <c r="CU4" t="s">
        <v>29</v>
      </c>
      <c r="CV4" t="s">
        <v>30</v>
      </c>
      <c r="CW4" t="s">
        <v>30</v>
      </c>
      <c r="CX4" t="s">
        <v>73</v>
      </c>
      <c r="CY4" t="s">
        <v>75</v>
      </c>
      <c r="CZ4" t="s">
        <v>75</v>
      </c>
      <c r="DA4" t="s">
        <v>76</v>
      </c>
      <c r="DB4" t="s">
        <v>78</v>
      </c>
      <c r="DC4" t="s">
        <v>78</v>
      </c>
      <c r="DD4" t="s">
        <v>78</v>
      </c>
      <c r="DE4" t="s">
        <v>78</v>
      </c>
      <c r="DF4" t="s">
        <v>77</v>
      </c>
      <c r="DG4" t="s">
        <v>76</v>
      </c>
      <c r="DH4" t="s">
        <v>77</v>
      </c>
      <c r="DI4" t="s">
        <v>84</v>
      </c>
      <c r="DJ4" t="s">
        <v>88</v>
      </c>
      <c r="DK4" s="52">
        <v>56</v>
      </c>
      <c r="DL4" s="52">
        <v>0.7</v>
      </c>
      <c r="DQ4" s="52">
        <v>12.02</v>
      </c>
      <c r="DV4" s="103">
        <v>0.02</v>
      </c>
      <c r="DW4" s="103">
        <v>0</v>
      </c>
      <c r="DX4" s="103">
        <v>0</v>
      </c>
      <c r="DY4" s="103">
        <v>11</v>
      </c>
      <c r="DZ4" s="103">
        <v>11</v>
      </c>
      <c r="EA4" s="103">
        <v>0</v>
      </c>
      <c r="EB4" s="103">
        <v>1</v>
      </c>
      <c r="EC4" s="103">
        <v>1</v>
      </c>
      <c r="EG4" s="103">
        <v>0</v>
      </c>
      <c r="EH4" s="103">
        <v>1</v>
      </c>
    </row>
    <row r="5" spans="1:138" x14ac:dyDescent="0.25">
      <c r="B5">
        <v>6</v>
      </c>
      <c r="C5" t="s">
        <v>86</v>
      </c>
      <c r="D5">
        <v>1</v>
      </c>
      <c r="E5" s="50">
        <v>44538.738067129627</v>
      </c>
      <c r="F5" t="s">
        <v>93</v>
      </c>
      <c r="G5" t="s">
        <v>4</v>
      </c>
      <c r="H5" t="s">
        <v>145</v>
      </c>
      <c r="J5" t="s">
        <v>132</v>
      </c>
      <c r="K5">
        <v>2</v>
      </c>
      <c r="L5" t="s">
        <v>98</v>
      </c>
      <c r="M5">
        <v>0</v>
      </c>
      <c r="N5" t="s">
        <v>147</v>
      </c>
      <c r="S5">
        <v>0</v>
      </c>
      <c r="T5" t="s">
        <v>147</v>
      </c>
      <c r="U5">
        <v>0</v>
      </c>
      <c r="V5" t="s">
        <v>147</v>
      </c>
      <c r="W5">
        <v>0</v>
      </c>
      <c r="Y5" t="s">
        <v>7</v>
      </c>
      <c r="Z5">
        <v>35</v>
      </c>
      <c r="AA5" t="s">
        <v>147</v>
      </c>
      <c r="AB5" t="s">
        <v>147</v>
      </c>
      <c r="AC5" t="s">
        <v>13</v>
      </c>
      <c r="AD5" t="s">
        <v>15</v>
      </c>
      <c r="AE5" t="s">
        <v>22</v>
      </c>
      <c r="AF5" t="s">
        <v>26</v>
      </c>
      <c r="AG5">
        <v>2</v>
      </c>
      <c r="AH5">
        <v>0</v>
      </c>
      <c r="AI5" t="s">
        <v>33</v>
      </c>
      <c r="AJ5" t="s">
        <v>33</v>
      </c>
      <c r="AK5" t="s">
        <v>31</v>
      </c>
      <c r="AL5" t="s">
        <v>33</v>
      </c>
      <c r="AM5" t="s">
        <v>33</v>
      </c>
      <c r="AN5" t="s">
        <v>33</v>
      </c>
      <c r="AO5" t="s">
        <v>33</v>
      </c>
      <c r="AP5" t="s">
        <v>33</v>
      </c>
      <c r="AQ5" t="s">
        <v>33</v>
      </c>
      <c r="AR5" t="s">
        <v>33</v>
      </c>
      <c r="AS5" t="s">
        <v>33</v>
      </c>
      <c r="AT5" t="s">
        <v>33</v>
      </c>
      <c r="AV5" t="s">
        <v>33</v>
      </c>
      <c r="AW5" t="s">
        <v>33</v>
      </c>
      <c r="AX5" t="s">
        <v>33</v>
      </c>
      <c r="AZ5" t="s">
        <v>33</v>
      </c>
      <c r="BA5" t="s">
        <v>33</v>
      </c>
      <c r="BB5" t="s">
        <v>33</v>
      </c>
      <c r="BC5" t="s">
        <v>31</v>
      </c>
      <c r="BD5" t="s">
        <v>51</v>
      </c>
      <c r="BE5" t="s">
        <v>51</v>
      </c>
      <c r="BF5" t="s">
        <v>51</v>
      </c>
      <c r="BG5" t="s">
        <v>51</v>
      </c>
      <c r="BH5" t="s">
        <v>51</v>
      </c>
      <c r="BI5" t="s">
        <v>51</v>
      </c>
      <c r="BJ5" t="s">
        <v>50</v>
      </c>
      <c r="BK5" t="s">
        <v>50</v>
      </c>
      <c r="BL5" t="s">
        <v>51</v>
      </c>
      <c r="BM5" t="s">
        <v>51</v>
      </c>
      <c r="BN5" t="s">
        <v>51</v>
      </c>
      <c r="BO5" t="s">
        <v>51</v>
      </c>
      <c r="BS5" t="s">
        <v>33</v>
      </c>
      <c r="BT5" t="s">
        <v>33</v>
      </c>
      <c r="BU5" t="s">
        <v>29</v>
      </c>
      <c r="BV5" t="s">
        <v>31</v>
      </c>
      <c r="BW5" t="s">
        <v>30</v>
      </c>
      <c r="BX5" t="s">
        <v>15</v>
      </c>
      <c r="BY5" t="s">
        <v>15</v>
      </c>
      <c r="BZ5" t="s">
        <v>17</v>
      </c>
      <c r="CA5" t="s">
        <v>17</v>
      </c>
      <c r="CB5" t="s">
        <v>15</v>
      </c>
      <c r="CC5" t="s">
        <v>15</v>
      </c>
      <c r="CD5" t="s">
        <v>17</v>
      </c>
      <c r="CG5" t="s">
        <v>29</v>
      </c>
      <c r="CH5" t="s">
        <v>32</v>
      </c>
      <c r="CI5" t="s">
        <v>29</v>
      </c>
      <c r="CJ5" t="s">
        <v>29</v>
      </c>
      <c r="CL5" t="s">
        <v>32</v>
      </c>
      <c r="CM5" t="s">
        <v>30</v>
      </c>
      <c r="CN5" t="s">
        <v>31</v>
      </c>
      <c r="CO5" t="s">
        <v>31</v>
      </c>
      <c r="CP5" t="s">
        <v>32</v>
      </c>
      <c r="CQ5" t="s">
        <v>30</v>
      </c>
      <c r="CR5" t="s">
        <v>29</v>
      </c>
      <c r="CS5" t="s">
        <v>32</v>
      </c>
      <c r="CT5" t="s">
        <v>30</v>
      </c>
      <c r="CU5" t="s">
        <v>32</v>
      </c>
      <c r="CV5" t="s">
        <v>32</v>
      </c>
      <c r="CW5" t="s">
        <v>32</v>
      </c>
      <c r="CX5" t="s">
        <v>73</v>
      </c>
      <c r="CY5" t="s">
        <v>73</v>
      </c>
      <c r="CZ5" t="s">
        <v>74</v>
      </c>
      <c r="DA5" t="s">
        <v>78</v>
      </c>
      <c r="DB5" t="s">
        <v>77</v>
      </c>
      <c r="DC5" t="s">
        <v>78</v>
      </c>
      <c r="DD5" t="s">
        <v>78</v>
      </c>
      <c r="DE5" t="s">
        <v>78</v>
      </c>
      <c r="DF5" t="s">
        <v>77</v>
      </c>
      <c r="DG5" t="s">
        <v>79</v>
      </c>
      <c r="DH5" t="s">
        <v>78</v>
      </c>
      <c r="DI5" t="s">
        <v>31</v>
      </c>
      <c r="DJ5" t="s">
        <v>88</v>
      </c>
      <c r="DK5" s="52">
        <v>50</v>
      </c>
      <c r="DL5" s="52">
        <v>0.625</v>
      </c>
      <c r="DQ5" s="52">
        <v>16.3</v>
      </c>
      <c r="DV5" s="103">
        <v>0.1</v>
      </c>
      <c r="DW5" s="103">
        <v>0</v>
      </c>
      <c r="DX5" s="103">
        <v>0</v>
      </c>
      <c r="DY5" s="103">
        <v>15</v>
      </c>
      <c r="DZ5" s="103">
        <v>15</v>
      </c>
      <c r="EA5" s="103">
        <v>0</v>
      </c>
      <c r="EB5" s="103">
        <v>1.2</v>
      </c>
      <c r="EC5" s="103">
        <v>1.2</v>
      </c>
      <c r="EG5" s="103">
        <v>0</v>
      </c>
      <c r="EH5" s="103">
        <v>1.2</v>
      </c>
    </row>
    <row r="6" spans="1:138" x14ac:dyDescent="0.25">
      <c r="B6">
        <v>7</v>
      </c>
      <c r="C6" t="s">
        <v>86</v>
      </c>
      <c r="D6">
        <v>1</v>
      </c>
      <c r="E6" s="50">
        <v>44538.858506944445</v>
      </c>
      <c r="F6" t="s">
        <v>94</v>
      </c>
      <c r="G6" t="s">
        <v>4</v>
      </c>
      <c r="H6" t="s">
        <v>145</v>
      </c>
      <c r="J6" t="s">
        <v>133</v>
      </c>
      <c r="K6">
        <v>1</v>
      </c>
      <c r="L6" t="s">
        <v>98</v>
      </c>
      <c r="M6">
        <v>0</v>
      </c>
      <c r="N6" t="s">
        <v>147</v>
      </c>
      <c r="S6">
        <v>0</v>
      </c>
      <c r="T6" t="s">
        <v>147</v>
      </c>
      <c r="U6">
        <v>0</v>
      </c>
      <c r="V6" t="s">
        <v>147</v>
      </c>
      <c r="W6">
        <v>0</v>
      </c>
      <c r="Y6" t="s">
        <v>6</v>
      </c>
      <c r="Z6">
        <v>30</v>
      </c>
      <c r="AA6" t="s">
        <v>147</v>
      </c>
      <c r="AB6" t="s">
        <v>147</v>
      </c>
      <c r="AC6" t="s">
        <v>13</v>
      </c>
      <c r="AD6" t="s">
        <v>15</v>
      </c>
      <c r="AE6" t="s">
        <v>19</v>
      </c>
      <c r="AF6" t="s">
        <v>27</v>
      </c>
      <c r="AG6">
        <v>2</v>
      </c>
      <c r="AH6">
        <v>0</v>
      </c>
      <c r="AI6" t="s">
        <v>33</v>
      </c>
      <c r="AJ6" t="s">
        <v>32</v>
      </c>
      <c r="AK6" t="s">
        <v>31</v>
      </c>
      <c r="AL6" t="s">
        <v>32</v>
      </c>
      <c r="AM6" t="s">
        <v>33</v>
      </c>
      <c r="AN6" t="s">
        <v>33</v>
      </c>
      <c r="AO6" t="s">
        <v>32</v>
      </c>
      <c r="AP6" t="s">
        <v>33</v>
      </c>
      <c r="AQ6" t="s">
        <v>33</v>
      </c>
      <c r="AR6" t="s">
        <v>33</v>
      </c>
      <c r="AS6" t="s">
        <v>33</v>
      </c>
      <c r="AT6" t="s">
        <v>33</v>
      </c>
      <c r="AV6" t="s">
        <v>33</v>
      </c>
      <c r="AW6" t="s">
        <v>33</v>
      </c>
      <c r="AX6" t="s">
        <v>33</v>
      </c>
      <c r="AZ6" t="s">
        <v>32</v>
      </c>
      <c r="BA6" t="s">
        <v>33</v>
      </c>
      <c r="BB6" t="s">
        <v>33</v>
      </c>
      <c r="BC6" t="s">
        <v>30</v>
      </c>
      <c r="BD6" t="s">
        <v>51</v>
      </c>
      <c r="BE6" t="s">
        <v>51</v>
      </c>
      <c r="BF6" t="s">
        <v>51</v>
      </c>
      <c r="BG6" t="s">
        <v>51</v>
      </c>
      <c r="BH6" t="s">
        <v>51</v>
      </c>
      <c r="BI6" t="s">
        <v>51</v>
      </c>
      <c r="BJ6" t="s">
        <v>51</v>
      </c>
      <c r="BK6" t="s">
        <v>51</v>
      </c>
      <c r="BL6" t="s">
        <v>50</v>
      </c>
      <c r="BM6" t="s">
        <v>51</v>
      </c>
      <c r="BN6" t="s">
        <v>50</v>
      </c>
      <c r="BO6" t="s">
        <v>51</v>
      </c>
      <c r="BS6" t="s">
        <v>32</v>
      </c>
      <c r="BT6" t="s">
        <v>33</v>
      </c>
      <c r="BU6" t="s">
        <v>30</v>
      </c>
      <c r="BV6" t="s">
        <v>31</v>
      </c>
      <c r="BW6" t="s">
        <v>33</v>
      </c>
      <c r="BX6" t="s">
        <v>15</v>
      </c>
      <c r="BY6" t="s">
        <v>15</v>
      </c>
      <c r="BZ6" t="s">
        <v>17</v>
      </c>
      <c r="CA6" t="s">
        <v>17</v>
      </c>
      <c r="CB6" t="s">
        <v>15</v>
      </c>
      <c r="CC6" t="s">
        <v>15</v>
      </c>
      <c r="CD6" t="s">
        <v>17</v>
      </c>
      <c r="CG6" t="s">
        <v>33</v>
      </c>
      <c r="CH6" t="s">
        <v>31</v>
      </c>
      <c r="CI6" t="s">
        <v>32</v>
      </c>
      <c r="CJ6" t="s">
        <v>33</v>
      </c>
      <c r="CL6" t="s">
        <v>33</v>
      </c>
      <c r="CM6" t="s">
        <v>29</v>
      </c>
      <c r="CN6" t="s">
        <v>33</v>
      </c>
      <c r="CO6" t="s">
        <v>33</v>
      </c>
      <c r="CP6" t="s">
        <v>33</v>
      </c>
      <c r="CQ6" t="s">
        <v>32</v>
      </c>
      <c r="CR6" t="s">
        <v>29</v>
      </c>
      <c r="CS6" t="s">
        <v>33</v>
      </c>
      <c r="CT6" t="s">
        <v>29</v>
      </c>
      <c r="CU6" t="s">
        <v>31</v>
      </c>
      <c r="CV6" t="s">
        <v>33</v>
      </c>
      <c r="CW6" t="s">
        <v>33</v>
      </c>
      <c r="CX6" t="s">
        <v>74</v>
      </c>
      <c r="CY6" t="s">
        <v>74</v>
      </c>
      <c r="CZ6" t="s">
        <v>74</v>
      </c>
      <c r="DA6" t="s">
        <v>79</v>
      </c>
      <c r="DB6" t="s">
        <v>78</v>
      </c>
      <c r="DC6" t="s">
        <v>79</v>
      </c>
      <c r="DD6" t="s">
        <v>79</v>
      </c>
      <c r="DE6" t="s">
        <v>79</v>
      </c>
      <c r="DF6" t="s">
        <v>79</v>
      </c>
      <c r="DG6" t="s">
        <v>79</v>
      </c>
      <c r="DH6" t="s">
        <v>79</v>
      </c>
      <c r="DI6" t="s">
        <v>31</v>
      </c>
      <c r="DJ6" t="s">
        <v>88</v>
      </c>
      <c r="DK6" s="52">
        <v>59.666666666666664</v>
      </c>
      <c r="DL6" s="52">
        <v>0.74583333333333335</v>
      </c>
      <c r="DQ6" s="52">
        <v>12.477777777777778</v>
      </c>
      <c r="DV6" s="103">
        <v>0.2</v>
      </c>
      <c r="DW6" s="103">
        <v>0</v>
      </c>
      <c r="DX6" s="103">
        <v>0</v>
      </c>
      <c r="DY6" s="103">
        <v>10.833333333333334</v>
      </c>
      <c r="DZ6" s="103">
        <v>10.833333333333334</v>
      </c>
      <c r="EA6" s="103">
        <v>0</v>
      </c>
      <c r="EB6" s="103">
        <v>1.4444444444444444</v>
      </c>
      <c r="EC6" s="103">
        <v>1.4444444444444444</v>
      </c>
      <c r="EG6" s="103">
        <v>0</v>
      </c>
      <c r="EH6" s="103">
        <v>1.4444444444444444</v>
      </c>
    </row>
    <row r="7" spans="1:138" x14ac:dyDescent="0.25">
      <c r="B7">
        <v>8</v>
      </c>
      <c r="C7" t="s">
        <v>86</v>
      </c>
      <c r="D7">
        <v>1</v>
      </c>
      <c r="E7" s="50">
        <v>44538.869317129633</v>
      </c>
      <c r="F7" t="s">
        <v>95</v>
      </c>
      <c r="G7" t="s">
        <v>4</v>
      </c>
      <c r="H7" t="s">
        <v>145</v>
      </c>
      <c r="J7" t="s">
        <v>134</v>
      </c>
      <c r="K7">
        <v>1</v>
      </c>
      <c r="L7" t="s">
        <v>98</v>
      </c>
      <c r="M7">
        <v>0</v>
      </c>
      <c r="N7">
        <v>0</v>
      </c>
      <c r="S7">
        <v>0</v>
      </c>
      <c r="T7">
        <v>0</v>
      </c>
      <c r="U7">
        <v>0</v>
      </c>
      <c r="V7">
        <v>0</v>
      </c>
      <c r="W7">
        <v>0</v>
      </c>
      <c r="Y7" t="s">
        <v>7</v>
      </c>
      <c r="Z7">
        <v>7</v>
      </c>
      <c r="AA7" t="s">
        <v>147</v>
      </c>
      <c r="AB7" t="s">
        <v>147</v>
      </c>
      <c r="AC7" t="s">
        <v>12</v>
      </c>
      <c r="AD7" t="s">
        <v>15</v>
      </c>
      <c r="AE7" t="s">
        <v>19</v>
      </c>
      <c r="AF7" t="s">
        <v>27</v>
      </c>
      <c r="AG7">
        <v>2</v>
      </c>
      <c r="AH7">
        <v>0</v>
      </c>
      <c r="AI7" t="s">
        <v>32</v>
      </c>
      <c r="AJ7" t="s">
        <v>32</v>
      </c>
      <c r="AK7" t="s">
        <v>32</v>
      </c>
      <c r="AL7" t="s">
        <v>32</v>
      </c>
      <c r="AM7" t="s">
        <v>33</v>
      </c>
      <c r="AN7" t="s">
        <v>33</v>
      </c>
      <c r="AO7" t="s">
        <v>33</v>
      </c>
      <c r="AP7" t="s">
        <v>33</v>
      </c>
      <c r="AQ7" t="s">
        <v>33</v>
      </c>
      <c r="AR7" t="s">
        <v>33</v>
      </c>
      <c r="AS7" t="s">
        <v>33</v>
      </c>
      <c r="AT7" t="s">
        <v>33</v>
      </c>
      <c r="AV7" t="s">
        <v>33</v>
      </c>
      <c r="AW7" t="s">
        <v>33</v>
      </c>
      <c r="AX7" t="s">
        <v>33</v>
      </c>
      <c r="AZ7" t="s">
        <v>33</v>
      </c>
      <c r="BA7" t="s">
        <v>31</v>
      </c>
      <c r="BB7" t="s">
        <v>30</v>
      </c>
      <c r="BC7" t="s">
        <v>30</v>
      </c>
      <c r="BD7" t="s">
        <v>51</v>
      </c>
      <c r="BE7" t="s">
        <v>51</v>
      </c>
      <c r="BF7" t="s">
        <v>51</v>
      </c>
      <c r="BG7" t="s">
        <v>51</v>
      </c>
      <c r="BH7" t="s">
        <v>48</v>
      </c>
      <c r="BI7" t="s">
        <v>51</v>
      </c>
      <c r="BJ7" t="s">
        <v>48</v>
      </c>
      <c r="BK7" t="s">
        <v>31</v>
      </c>
      <c r="BL7" t="s">
        <v>31</v>
      </c>
      <c r="BM7" t="s">
        <v>51</v>
      </c>
      <c r="BN7" t="s">
        <v>51</v>
      </c>
      <c r="BO7" t="s">
        <v>51</v>
      </c>
      <c r="BS7" t="s">
        <v>33</v>
      </c>
      <c r="BT7" t="s">
        <v>33</v>
      </c>
      <c r="BU7" t="s">
        <v>31</v>
      </c>
      <c r="BV7" t="s">
        <v>32</v>
      </c>
      <c r="BW7" t="s">
        <v>29</v>
      </c>
      <c r="BX7" t="s">
        <v>15</v>
      </c>
      <c r="BY7" t="s">
        <v>15</v>
      </c>
      <c r="BZ7" t="s">
        <v>17</v>
      </c>
      <c r="CA7" t="s">
        <v>17</v>
      </c>
      <c r="CB7" t="s">
        <v>15</v>
      </c>
      <c r="CC7" t="s">
        <v>15</v>
      </c>
      <c r="CD7" t="s">
        <v>17</v>
      </c>
      <c r="CG7" t="s">
        <v>32</v>
      </c>
      <c r="CH7" t="s">
        <v>33</v>
      </c>
      <c r="CI7" t="s">
        <v>33</v>
      </c>
      <c r="CJ7" t="s">
        <v>33</v>
      </c>
      <c r="CL7" t="s">
        <v>31</v>
      </c>
      <c r="CM7" t="s">
        <v>30</v>
      </c>
      <c r="CN7" t="s">
        <v>29</v>
      </c>
      <c r="CO7" t="s">
        <v>33</v>
      </c>
      <c r="CP7" t="s">
        <v>33</v>
      </c>
      <c r="CQ7" t="s">
        <v>29</v>
      </c>
      <c r="CR7" t="s">
        <v>29</v>
      </c>
      <c r="CS7" t="s">
        <v>33</v>
      </c>
      <c r="CT7" t="s">
        <v>32</v>
      </c>
      <c r="CU7" t="s">
        <v>30</v>
      </c>
      <c r="CV7" t="s">
        <v>30</v>
      </c>
      <c r="CW7" t="s">
        <v>30</v>
      </c>
      <c r="CX7" t="s">
        <v>73</v>
      </c>
      <c r="CY7" t="s">
        <v>73</v>
      </c>
      <c r="CZ7" t="s">
        <v>73</v>
      </c>
      <c r="DA7" t="s">
        <v>79</v>
      </c>
      <c r="DB7" t="s">
        <v>79</v>
      </c>
      <c r="DC7" t="s">
        <v>78</v>
      </c>
      <c r="DD7" t="s">
        <v>78</v>
      </c>
      <c r="DE7" t="s">
        <v>79</v>
      </c>
      <c r="DF7" t="s">
        <v>79</v>
      </c>
      <c r="DG7" t="s">
        <v>78</v>
      </c>
      <c r="DH7" t="s">
        <v>79</v>
      </c>
      <c r="DI7" t="s">
        <v>31</v>
      </c>
      <c r="DJ7" t="s">
        <v>88</v>
      </c>
      <c r="DK7" s="52">
        <v>58</v>
      </c>
      <c r="DL7" s="52">
        <v>0.72499999999999998</v>
      </c>
      <c r="DQ7" s="52">
        <v>17.2</v>
      </c>
      <c r="DV7" s="103">
        <v>0.2</v>
      </c>
      <c r="DW7" s="103">
        <v>0</v>
      </c>
      <c r="DX7" s="103">
        <v>0</v>
      </c>
      <c r="DY7" s="103">
        <v>15</v>
      </c>
      <c r="DZ7" s="103">
        <v>15</v>
      </c>
      <c r="EA7" s="103">
        <v>0</v>
      </c>
      <c r="EB7" s="103">
        <v>2</v>
      </c>
      <c r="EC7" s="103">
        <v>2</v>
      </c>
      <c r="EG7" s="103">
        <v>0</v>
      </c>
      <c r="EH7" s="103">
        <v>2</v>
      </c>
    </row>
    <row r="8" spans="1:138" x14ac:dyDescent="0.25">
      <c r="B8">
        <v>9</v>
      </c>
      <c r="C8" t="s">
        <v>86</v>
      </c>
      <c r="D8">
        <v>1</v>
      </c>
      <c r="E8" s="50">
        <v>44540.489016203705</v>
      </c>
      <c r="F8" t="s">
        <v>97</v>
      </c>
      <c r="G8" t="s">
        <v>4</v>
      </c>
      <c r="H8" t="s">
        <v>145</v>
      </c>
      <c r="J8" t="s">
        <v>745</v>
      </c>
      <c r="K8">
        <v>8</v>
      </c>
      <c r="L8" t="s">
        <v>98</v>
      </c>
      <c r="M8">
        <v>0</v>
      </c>
      <c r="N8" t="s">
        <v>147</v>
      </c>
      <c r="S8">
        <v>0</v>
      </c>
      <c r="T8" t="s">
        <v>147</v>
      </c>
      <c r="U8">
        <v>0</v>
      </c>
      <c r="V8" t="s">
        <v>147</v>
      </c>
      <c r="W8">
        <v>0</v>
      </c>
      <c r="Y8" t="s">
        <v>7</v>
      </c>
      <c r="Z8">
        <v>11</v>
      </c>
      <c r="AA8" t="s">
        <v>147</v>
      </c>
      <c r="AB8" t="s">
        <v>147</v>
      </c>
      <c r="AC8" t="s">
        <v>13</v>
      </c>
      <c r="AD8" t="s">
        <v>15</v>
      </c>
      <c r="AE8" t="s">
        <v>96</v>
      </c>
      <c r="AF8" t="s">
        <v>27</v>
      </c>
      <c r="AG8">
        <v>2</v>
      </c>
      <c r="AH8">
        <v>0</v>
      </c>
      <c r="AI8" t="s">
        <v>32</v>
      </c>
      <c r="AJ8" t="s">
        <v>30</v>
      </c>
      <c r="AK8" t="s">
        <v>32</v>
      </c>
      <c r="AL8" t="s">
        <v>33</v>
      </c>
      <c r="AM8" t="s">
        <v>31</v>
      </c>
      <c r="AN8" t="s">
        <v>31</v>
      </c>
      <c r="AO8" t="s">
        <v>31</v>
      </c>
      <c r="AP8" t="s">
        <v>32</v>
      </c>
      <c r="AQ8" t="s">
        <v>32</v>
      </c>
      <c r="AR8" t="s">
        <v>32</v>
      </c>
      <c r="AS8" t="s">
        <v>32</v>
      </c>
      <c r="AT8" t="s">
        <v>31</v>
      </c>
      <c r="AV8" t="s">
        <v>31</v>
      </c>
      <c r="AW8" t="s">
        <v>32</v>
      </c>
      <c r="AX8" t="s">
        <v>33</v>
      </c>
      <c r="AZ8" t="s">
        <v>33</v>
      </c>
      <c r="BA8" t="s">
        <v>33</v>
      </c>
      <c r="BB8" t="s">
        <v>33</v>
      </c>
      <c r="BC8" t="s">
        <v>31</v>
      </c>
      <c r="BD8" t="s">
        <v>50</v>
      </c>
      <c r="BE8" t="s">
        <v>51</v>
      </c>
      <c r="BF8" t="s">
        <v>50</v>
      </c>
      <c r="BG8" t="s">
        <v>31</v>
      </c>
      <c r="BH8" t="s">
        <v>49</v>
      </c>
      <c r="BI8" t="s">
        <v>50</v>
      </c>
      <c r="BJ8" t="s">
        <v>49</v>
      </c>
      <c r="BK8" t="s">
        <v>31</v>
      </c>
      <c r="BL8" t="s">
        <v>50</v>
      </c>
      <c r="BM8" t="s">
        <v>51</v>
      </c>
      <c r="BN8" t="s">
        <v>31</v>
      </c>
      <c r="BO8" t="s">
        <v>51</v>
      </c>
      <c r="BS8" t="s">
        <v>31</v>
      </c>
      <c r="BT8" t="s">
        <v>32</v>
      </c>
      <c r="BU8" t="s">
        <v>32</v>
      </c>
      <c r="BV8" t="s">
        <v>33</v>
      </c>
      <c r="BW8" t="s">
        <v>29</v>
      </c>
      <c r="BX8" t="s">
        <v>15</v>
      </c>
      <c r="BY8" t="s">
        <v>15</v>
      </c>
      <c r="BZ8" t="s">
        <v>17</v>
      </c>
      <c r="CA8" t="s">
        <v>17</v>
      </c>
      <c r="CB8" t="s">
        <v>15</v>
      </c>
      <c r="CC8" t="s">
        <v>15</v>
      </c>
      <c r="CD8" t="s">
        <v>17</v>
      </c>
      <c r="CG8" t="s">
        <v>33</v>
      </c>
      <c r="CH8" t="s">
        <v>32</v>
      </c>
      <c r="CI8" t="s">
        <v>32</v>
      </c>
      <c r="CJ8" t="s">
        <v>33</v>
      </c>
      <c r="CL8" t="s">
        <v>33</v>
      </c>
      <c r="CM8" t="s">
        <v>32</v>
      </c>
      <c r="CN8" t="s">
        <v>32</v>
      </c>
      <c r="CO8" t="s">
        <v>33</v>
      </c>
      <c r="CP8" t="s">
        <v>30</v>
      </c>
      <c r="CQ8" t="s">
        <v>30</v>
      </c>
      <c r="CR8" t="s">
        <v>29</v>
      </c>
      <c r="CS8" t="s">
        <v>33</v>
      </c>
      <c r="CT8" t="s">
        <v>29</v>
      </c>
      <c r="CU8" t="s">
        <v>31</v>
      </c>
      <c r="CV8" t="s">
        <v>32</v>
      </c>
      <c r="CW8" t="s">
        <v>33</v>
      </c>
      <c r="CX8" t="s">
        <v>74</v>
      </c>
      <c r="CY8" t="s">
        <v>74</v>
      </c>
      <c r="CZ8" t="s">
        <v>75</v>
      </c>
      <c r="DA8" t="s">
        <v>78</v>
      </c>
      <c r="DB8" t="s">
        <v>77</v>
      </c>
      <c r="DC8" t="s">
        <v>79</v>
      </c>
      <c r="DD8" t="s">
        <v>78</v>
      </c>
      <c r="DE8" t="s">
        <v>79</v>
      </c>
      <c r="DF8" t="s">
        <v>79</v>
      </c>
      <c r="DG8" t="s">
        <v>79</v>
      </c>
      <c r="DH8" t="s">
        <v>78</v>
      </c>
      <c r="DI8" t="s">
        <v>31</v>
      </c>
      <c r="DJ8" t="s">
        <v>88</v>
      </c>
      <c r="DK8" s="52">
        <v>66</v>
      </c>
      <c r="DL8" s="52">
        <v>0.82499999999999996</v>
      </c>
      <c r="DQ8" s="52">
        <v>14.1</v>
      </c>
      <c r="DV8" s="103">
        <v>0.1</v>
      </c>
      <c r="DW8" s="103">
        <v>0</v>
      </c>
      <c r="DX8" s="103">
        <v>0</v>
      </c>
      <c r="DY8" s="103">
        <v>14</v>
      </c>
      <c r="DZ8" s="103">
        <v>14</v>
      </c>
      <c r="EA8" s="103">
        <v>0</v>
      </c>
      <c r="EB8" s="103">
        <v>0</v>
      </c>
      <c r="EC8" s="103">
        <v>0</v>
      </c>
      <c r="EG8" s="103">
        <v>0</v>
      </c>
      <c r="EH8" s="103">
        <v>0</v>
      </c>
    </row>
    <row r="9" spans="1:138" x14ac:dyDescent="0.25">
      <c r="B9">
        <v>10</v>
      </c>
      <c r="C9" t="s">
        <v>86</v>
      </c>
      <c r="D9">
        <v>1</v>
      </c>
      <c r="E9" s="50">
        <v>44543.352893518517</v>
      </c>
      <c r="F9" t="s">
        <v>101</v>
      </c>
      <c r="G9" t="s">
        <v>4</v>
      </c>
      <c r="H9" t="s">
        <v>145</v>
      </c>
      <c r="J9" t="s">
        <v>746</v>
      </c>
      <c r="K9">
        <v>0.14000000000000001</v>
      </c>
      <c r="L9" t="s">
        <v>98</v>
      </c>
      <c r="M9" t="s">
        <v>147</v>
      </c>
      <c r="N9" t="s">
        <v>98</v>
      </c>
      <c r="S9" t="s">
        <v>147</v>
      </c>
      <c r="T9" t="s">
        <v>98</v>
      </c>
      <c r="U9" t="s">
        <v>147</v>
      </c>
      <c r="V9" t="s">
        <v>98</v>
      </c>
      <c r="W9" t="s">
        <v>147</v>
      </c>
      <c r="X9" t="s">
        <v>7</v>
      </c>
      <c r="Y9" t="s">
        <v>7</v>
      </c>
      <c r="Z9">
        <v>25</v>
      </c>
      <c r="AA9" t="s">
        <v>9</v>
      </c>
      <c r="AB9" t="s">
        <v>99</v>
      </c>
      <c r="AC9" t="s">
        <v>13</v>
      </c>
      <c r="AD9" t="s">
        <v>15</v>
      </c>
      <c r="AE9" t="s">
        <v>22</v>
      </c>
      <c r="AF9" t="s">
        <v>26</v>
      </c>
      <c r="AG9">
        <v>0</v>
      </c>
      <c r="AH9">
        <v>0</v>
      </c>
      <c r="AI9" t="s">
        <v>33</v>
      </c>
      <c r="AJ9" t="s">
        <v>32</v>
      </c>
      <c r="AK9" t="s">
        <v>32</v>
      </c>
      <c r="AL9" t="s">
        <v>33</v>
      </c>
      <c r="AM9" t="s">
        <v>33</v>
      </c>
      <c r="AN9" t="s">
        <v>32</v>
      </c>
      <c r="AO9" t="s">
        <v>32</v>
      </c>
      <c r="AP9" t="s">
        <v>32</v>
      </c>
      <c r="AQ9" t="s">
        <v>33</v>
      </c>
      <c r="AR9" t="s">
        <v>33</v>
      </c>
      <c r="AS9" t="s">
        <v>33</v>
      </c>
      <c r="AT9" t="s">
        <v>33</v>
      </c>
      <c r="AV9" t="s">
        <v>33</v>
      </c>
      <c r="AW9" t="s">
        <v>33</v>
      </c>
      <c r="AX9" t="s">
        <v>33</v>
      </c>
      <c r="AZ9" t="s">
        <v>30</v>
      </c>
      <c r="BA9" t="s">
        <v>29</v>
      </c>
      <c r="BB9" t="s">
        <v>29</v>
      </c>
      <c r="BC9" t="s">
        <v>29</v>
      </c>
      <c r="BD9" t="s">
        <v>51</v>
      </c>
      <c r="BE9" t="s">
        <v>51</v>
      </c>
      <c r="BF9" t="s">
        <v>50</v>
      </c>
      <c r="BG9" t="s">
        <v>50</v>
      </c>
      <c r="BH9" t="s">
        <v>48</v>
      </c>
      <c r="BI9" t="s">
        <v>50</v>
      </c>
      <c r="BJ9" t="s">
        <v>50</v>
      </c>
      <c r="BK9" t="s">
        <v>31</v>
      </c>
      <c r="BL9" t="s">
        <v>31</v>
      </c>
      <c r="BM9" t="s">
        <v>50</v>
      </c>
      <c r="BN9" t="s">
        <v>31</v>
      </c>
      <c r="BO9" t="s">
        <v>50</v>
      </c>
      <c r="BS9" t="s">
        <v>31</v>
      </c>
      <c r="BT9" t="s">
        <v>31</v>
      </c>
      <c r="BU9" t="s">
        <v>33</v>
      </c>
      <c r="BV9" t="s">
        <v>29</v>
      </c>
      <c r="BW9" t="s">
        <v>29</v>
      </c>
      <c r="BX9" t="s">
        <v>17</v>
      </c>
      <c r="BY9" t="s">
        <v>15</v>
      </c>
      <c r="BZ9" t="s">
        <v>15</v>
      </c>
      <c r="CA9" t="s">
        <v>15</v>
      </c>
      <c r="CB9" t="s">
        <v>16</v>
      </c>
      <c r="CC9" t="s">
        <v>15</v>
      </c>
      <c r="CD9" t="s">
        <v>15</v>
      </c>
      <c r="CG9" t="s">
        <v>33</v>
      </c>
      <c r="CH9" t="s">
        <v>32</v>
      </c>
      <c r="CI9" t="s">
        <v>32</v>
      </c>
      <c r="CJ9" t="s">
        <v>33</v>
      </c>
      <c r="CL9" t="s">
        <v>33</v>
      </c>
      <c r="CM9" t="s">
        <v>30</v>
      </c>
      <c r="CN9" t="s">
        <v>33</v>
      </c>
      <c r="CO9" t="s">
        <v>33</v>
      </c>
      <c r="CP9" t="s">
        <v>32</v>
      </c>
      <c r="CQ9" t="s">
        <v>30</v>
      </c>
      <c r="CR9" t="s">
        <v>29</v>
      </c>
      <c r="CS9" t="s">
        <v>33</v>
      </c>
      <c r="CT9" t="s">
        <v>29</v>
      </c>
      <c r="CU9" t="s">
        <v>32</v>
      </c>
      <c r="CV9" t="s">
        <v>33</v>
      </c>
      <c r="CW9" t="s">
        <v>33</v>
      </c>
      <c r="CX9" t="s">
        <v>73</v>
      </c>
      <c r="CY9" t="s">
        <v>75</v>
      </c>
      <c r="CZ9" t="s">
        <v>74</v>
      </c>
      <c r="DA9" t="s">
        <v>79</v>
      </c>
      <c r="DB9" t="s">
        <v>78</v>
      </c>
      <c r="DC9" t="s">
        <v>80</v>
      </c>
      <c r="DD9" t="s">
        <v>80</v>
      </c>
      <c r="DE9" t="s">
        <v>78</v>
      </c>
      <c r="DF9" t="s">
        <v>78</v>
      </c>
      <c r="DG9" t="s">
        <v>80</v>
      </c>
      <c r="DH9" t="s">
        <v>79</v>
      </c>
      <c r="DI9" t="s">
        <v>84</v>
      </c>
      <c r="DJ9" t="s">
        <v>88</v>
      </c>
      <c r="DK9" s="52">
        <v>61</v>
      </c>
      <c r="DL9" s="52">
        <v>0.76249999999999996</v>
      </c>
      <c r="DQ9" s="52">
        <v>12.4</v>
      </c>
      <c r="DV9" s="103">
        <v>0.4</v>
      </c>
      <c r="DW9" s="103">
        <v>0</v>
      </c>
      <c r="DX9" s="103">
        <v>2</v>
      </c>
      <c r="DY9" s="103">
        <v>10</v>
      </c>
      <c r="DZ9" s="103">
        <v>12</v>
      </c>
      <c r="EA9" s="103">
        <v>0</v>
      </c>
      <c r="EB9" s="103">
        <v>0</v>
      </c>
      <c r="EC9" s="103">
        <v>0</v>
      </c>
      <c r="EG9" s="103">
        <v>0</v>
      </c>
      <c r="EH9" s="103">
        <v>0</v>
      </c>
    </row>
    <row r="10" spans="1:138" x14ac:dyDescent="0.25">
      <c r="B10">
        <v>11</v>
      </c>
      <c r="C10" t="s">
        <v>86</v>
      </c>
      <c r="D10">
        <v>1</v>
      </c>
      <c r="E10" s="50">
        <v>44543.374340277776</v>
      </c>
      <c r="F10" t="s">
        <v>103</v>
      </c>
      <c r="G10" t="s">
        <v>4</v>
      </c>
      <c r="H10" t="s">
        <v>145</v>
      </c>
      <c r="J10" t="s">
        <v>135</v>
      </c>
      <c r="K10">
        <v>0.19</v>
      </c>
      <c r="L10" t="s">
        <v>98</v>
      </c>
      <c r="M10" t="s">
        <v>147</v>
      </c>
      <c r="N10" t="s">
        <v>98</v>
      </c>
      <c r="S10" t="s">
        <v>147</v>
      </c>
      <c r="T10" t="s">
        <v>98</v>
      </c>
      <c r="U10" t="s">
        <v>147</v>
      </c>
      <c r="V10" t="s">
        <v>98</v>
      </c>
      <c r="W10" t="s">
        <v>147</v>
      </c>
      <c r="X10" t="s">
        <v>7</v>
      </c>
      <c r="Y10" t="s">
        <v>7</v>
      </c>
      <c r="Z10">
        <v>25</v>
      </c>
      <c r="AA10" t="s">
        <v>9</v>
      </c>
      <c r="AB10" t="s">
        <v>102</v>
      </c>
      <c r="AC10" t="s">
        <v>13</v>
      </c>
      <c r="AD10" t="s">
        <v>15</v>
      </c>
      <c r="AE10" t="s">
        <v>22</v>
      </c>
      <c r="AF10" t="s">
        <v>26</v>
      </c>
      <c r="AG10">
        <v>0</v>
      </c>
      <c r="AH10">
        <v>0</v>
      </c>
      <c r="AI10" t="s">
        <v>33</v>
      </c>
      <c r="AJ10" t="s">
        <v>30</v>
      </c>
      <c r="AK10" t="s">
        <v>32</v>
      </c>
      <c r="AL10" t="s">
        <v>32</v>
      </c>
      <c r="AM10" t="s">
        <v>33</v>
      </c>
      <c r="AN10" t="s">
        <v>33</v>
      </c>
      <c r="AO10" t="s">
        <v>32</v>
      </c>
      <c r="AP10" t="s">
        <v>32</v>
      </c>
      <c r="AQ10" t="s">
        <v>32</v>
      </c>
      <c r="AR10" t="s">
        <v>33</v>
      </c>
      <c r="AS10" t="s">
        <v>33</v>
      </c>
      <c r="AT10" t="s">
        <v>33</v>
      </c>
      <c r="AV10" t="s">
        <v>33</v>
      </c>
      <c r="AW10" t="s">
        <v>33</v>
      </c>
      <c r="AX10" t="s">
        <v>33</v>
      </c>
      <c r="AZ10" t="s">
        <v>30</v>
      </c>
      <c r="BA10" t="s">
        <v>29</v>
      </c>
      <c r="BB10" t="s">
        <v>29</v>
      </c>
      <c r="BC10" t="s">
        <v>29</v>
      </c>
      <c r="BD10" t="s">
        <v>51</v>
      </c>
      <c r="BE10" t="s">
        <v>51</v>
      </c>
      <c r="BF10" t="s">
        <v>50</v>
      </c>
      <c r="BG10" t="s">
        <v>50</v>
      </c>
      <c r="BH10" t="s">
        <v>48</v>
      </c>
      <c r="BI10" t="s">
        <v>50</v>
      </c>
      <c r="BJ10" t="s">
        <v>50</v>
      </c>
      <c r="BK10" t="s">
        <v>31</v>
      </c>
      <c r="BL10" t="s">
        <v>31</v>
      </c>
      <c r="BM10" t="s">
        <v>50</v>
      </c>
      <c r="BN10" t="s">
        <v>31</v>
      </c>
      <c r="BO10" t="s">
        <v>50</v>
      </c>
      <c r="BS10" t="s">
        <v>31</v>
      </c>
      <c r="BT10" t="s">
        <v>31</v>
      </c>
      <c r="BU10" t="s">
        <v>33</v>
      </c>
      <c r="BV10" t="s">
        <v>29</v>
      </c>
      <c r="BW10" t="s">
        <v>29</v>
      </c>
      <c r="BX10" t="s">
        <v>17</v>
      </c>
      <c r="BY10" t="s">
        <v>15</v>
      </c>
      <c r="BZ10" t="s">
        <v>15</v>
      </c>
      <c r="CA10" t="s">
        <v>15</v>
      </c>
      <c r="CB10" t="s">
        <v>16</v>
      </c>
      <c r="CC10" t="s">
        <v>15</v>
      </c>
      <c r="CD10" t="s">
        <v>15</v>
      </c>
      <c r="CG10" t="s">
        <v>33</v>
      </c>
      <c r="CH10" t="s">
        <v>32</v>
      </c>
      <c r="CI10" t="s">
        <v>32</v>
      </c>
      <c r="CJ10" t="s">
        <v>33</v>
      </c>
      <c r="CL10" t="s">
        <v>33</v>
      </c>
      <c r="CM10" t="s">
        <v>30</v>
      </c>
      <c r="CN10" t="s">
        <v>33</v>
      </c>
      <c r="CO10" t="s">
        <v>33</v>
      </c>
      <c r="CP10" t="s">
        <v>31</v>
      </c>
      <c r="CQ10" t="s">
        <v>30</v>
      </c>
      <c r="CR10" t="s">
        <v>29</v>
      </c>
      <c r="CS10" t="s">
        <v>32</v>
      </c>
      <c r="CT10" t="s">
        <v>29</v>
      </c>
      <c r="CU10" t="s">
        <v>32</v>
      </c>
      <c r="CV10" t="s">
        <v>33</v>
      </c>
      <c r="CW10" t="s">
        <v>33</v>
      </c>
      <c r="CX10" t="s">
        <v>73</v>
      </c>
      <c r="CY10" t="s">
        <v>75</v>
      </c>
      <c r="CZ10" t="s">
        <v>74</v>
      </c>
      <c r="DA10" t="s">
        <v>79</v>
      </c>
      <c r="DB10" t="s">
        <v>78</v>
      </c>
      <c r="DC10" t="s">
        <v>80</v>
      </c>
      <c r="DD10" t="s">
        <v>80</v>
      </c>
      <c r="DE10" t="s">
        <v>78</v>
      </c>
      <c r="DF10" t="s">
        <v>79</v>
      </c>
      <c r="DG10" t="s">
        <v>78</v>
      </c>
      <c r="DH10" t="s">
        <v>79</v>
      </c>
      <c r="DI10" t="s">
        <v>84</v>
      </c>
      <c r="DJ10" t="s">
        <v>88</v>
      </c>
      <c r="DK10" s="52">
        <v>59</v>
      </c>
      <c r="DL10" s="52">
        <v>0.73750000000000004</v>
      </c>
      <c r="DQ10" s="52">
        <v>12.4</v>
      </c>
      <c r="DV10" s="103">
        <v>0.4</v>
      </c>
      <c r="DW10" s="103">
        <v>0</v>
      </c>
      <c r="DX10" s="103">
        <v>2</v>
      </c>
      <c r="DY10" s="103">
        <v>10</v>
      </c>
      <c r="DZ10" s="103">
        <v>12</v>
      </c>
      <c r="EA10" s="103">
        <v>0</v>
      </c>
      <c r="EB10" s="103">
        <v>0</v>
      </c>
      <c r="EC10" s="103">
        <v>0</v>
      </c>
      <c r="EG10" s="103">
        <v>0</v>
      </c>
      <c r="EH10" s="103">
        <v>0</v>
      </c>
    </row>
    <row r="11" spans="1:138" x14ac:dyDescent="0.25">
      <c r="B11">
        <v>12</v>
      </c>
      <c r="C11" t="s">
        <v>86</v>
      </c>
      <c r="D11">
        <v>1</v>
      </c>
      <c r="E11" s="50">
        <v>44543.468298611115</v>
      </c>
      <c r="F11" t="s">
        <v>105</v>
      </c>
      <c r="G11" t="s">
        <v>4</v>
      </c>
      <c r="H11" t="s">
        <v>145</v>
      </c>
      <c r="J11" t="s">
        <v>747</v>
      </c>
      <c r="K11">
        <v>1.4</v>
      </c>
      <c r="L11" t="s">
        <v>98</v>
      </c>
      <c r="M11" t="s">
        <v>147</v>
      </c>
      <c r="N11" t="s">
        <v>98</v>
      </c>
      <c r="S11" t="s">
        <v>147</v>
      </c>
      <c r="T11" t="s">
        <v>98</v>
      </c>
      <c r="U11" t="s">
        <v>147</v>
      </c>
      <c r="V11" t="s">
        <v>98</v>
      </c>
      <c r="W11" t="s">
        <v>147</v>
      </c>
      <c r="X11" t="s">
        <v>7</v>
      </c>
      <c r="Y11" t="s">
        <v>7</v>
      </c>
      <c r="Z11">
        <v>30</v>
      </c>
      <c r="AA11" t="s">
        <v>9</v>
      </c>
      <c r="AB11" t="s">
        <v>104</v>
      </c>
      <c r="AC11" t="s">
        <v>13</v>
      </c>
      <c r="AD11" t="s">
        <v>15</v>
      </c>
      <c r="AE11" t="s">
        <v>23</v>
      </c>
      <c r="AF11" t="s">
        <v>26</v>
      </c>
      <c r="AG11">
        <v>1</v>
      </c>
      <c r="AH11" t="s">
        <v>147</v>
      </c>
      <c r="AI11" t="s">
        <v>33</v>
      </c>
      <c r="AJ11" t="s">
        <v>32</v>
      </c>
      <c r="AK11" t="s">
        <v>33</v>
      </c>
      <c r="AL11" t="s">
        <v>33</v>
      </c>
      <c r="AM11" t="s">
        <v>32</v>
      </c>
      <c r="AN11" t="s">
        <v>31</v>
      </c>
      <c r="AO11" t="s">
        <v>31</v>
      </c>
      <c r="AP11" t="s">
        <v>31</v>
      </c>
      <c r="AQ11" t="s">
        <v>31</v>
      </c>
      <c r="AR11" t="s">
        <v>32</v>
      </c>
      <c r="AS11" t="s">
        <v>31</v>
      </c>
      <c r="AT11" t="s">
        <v>30</v>
      </c>
      <c r="AV11" t="s">
        <v>32</v>
      </c>
      <c r="AW11" t="s">
        <v>33</v>
      </c>
      <c r="AX11" t="s">
        <v>32</v>
      </c>
      <c r="AZ11" t="s">
        <v>32</v>
      </c>
      <c r="BA11" t="s">
        <v>31</v>
      </c>
      <c r="BB11" t="s">
        <v>31</v>
      </c>
      <c r="BC11" t="s">
        <v>30</v>
      </c>
      <c r="BD11" t="s">
        <v>51</v>
      </c>
      <c r="BE11" t="s">
        <v>51</v>
      </c>
      <c r="BF11" t="s">
        <v>51</v>
      </c>
      <c r="BG11" t="s">
        <v>51</v>
      </c>
      <c r="BH11" t="s">
        <v>50</v>
      </c>
      <c r="BI11" t="s">
        <v>50</v>
      </c>
      <c r="BJ11" t="s">
        <v>51</v>
      </c>
      <c r="BK11" t="s">
        <v>51</v>
      </c>
      <c r="BL11" t="s">
        <v>51</v>
      </c>
      <c r="BM11" t="s">
        <v>51</v>
      </c>
      <c r="BN11" t="s">
        <v>51</v>
      </c>
      <c r="BO11" t="s">
        <v>51</v>
      </c>
      <c r="BS11" t="s">
        <v>32</v>
      </c>
      <c r="BT11" t="s">
        <v>32</v>
      </c>
      <c r="BU11" t="s">
        <v>29</v>
      </c>
      <c r="BV11" t="s">
        <v>29</v>
      </c>
      <c r="BW11" t="s">
        <v>29</v>
      </c>
      <c r="BX11" t="s">
        <v>17</v>
      </c>
      <c r="BY11" t="s">
        <v>15</v>
      </c>
      <c r="BZ11" t="s">
        <v>15</v>
      </c>
      <c r="CA11" t="s">
        <v>15</v>
      </c>
      <c r="CB11" t="s">
        <v>17</v>
      </c>
      <c r="CC11" t="s">
        <v>15</v>
      </c>
      <c r="CD11" t="s">
        <v>15</v>
      </c>
      <c r="CG11" t="s">
        <v>29</v>
      </c>
      <c r="CH11" t="s">
        <v>29</v>
      </c>
      <c r="CI11" t="s">
        <v>33</v>
      </c>
      <c r="CJ11" t="s">
        <v>33</v>
      </c>
      <c r="CL11" t="s">
        <v>31</v>
      </c>
      <c r="CM11" t="s">
        <v>29</v>
      </c>
      <c r="CN11" t="s">
        <v>31</v>
      </c>
      <c r="CO11" t="s">
        <v>31</v>
      </c>
      <c r="CP11" t="s">
        <v>31</v>
      </c>
      <c r="CQ11" t="s">
        <v>30</v>
      </c>
      <c r="CR11" t="s">
        <v>29</v>
      </c>
      <c r="CS11" t="s">
        <v>33</v>
      </c>
      <c r="CT11" t="s">
        <v>29</v>
      </c>
      <c r="CU11" t="s">
        <v>32</v>
      </c>
      <c r="CV11" t="s">
        <v>32</v>
      </c>
      <c r="CW11" t="s">
        <v>32</v>
      </c>
      <c r="CX11" t="s">
        <v>73</v>
      </c>
      <c r="CY11" t="s">
        <v>74</v>
      </c>
      <c r="CZ11" t="s">
        <v>74</v>
      </c>
      <c r="DA11" t="s">
        <v>79</v>
      </c>
      <c r="DB11" t="s">
        <v>80</v>
      </c>
      <c r="DC11" t="s">
        <v>79</v>
      </c>
      <c r="DD11" t="s">
        <v>80</v>
      </c>
      <c r="DE11" t="s">
        <v>79</v>
      </c>
      <c r="DF11" t="s">
        <v>78</v>
      </c>
      <c r="DG11" t="s">
        <v>79</v>
      </c>
      <c r="DH11" t="s">
        <v>79</v>
      </c>
      <c r="DI11" t="s">
        <v>84</v>
      </c>
      <c r="DJ11" t="s">
        <v>88</v>
      </c>
      <c r="DK11" s="52">
        <v>49</v>
      </c>
      <c r="DL11" s="52">
        <v>0.61250000000000004</v>
      </c>
      <c r="DQ11" s="52">
        <v>17</v>
      </c>
      <c r="DV11" s="103">
        <v>0</v>
      </c>
      <c r="DW11" s="103">
        <v>14</v>
      </c>
      <c r="DX11" s="103">
        <v>1</v>
      </c>
      <c r="DY11" s="103">
        <v>0</v>
      </c>
      <c r="DZ11" s="103">
        <v>15</v>
      </c>
      <c r="EA11" s="103">
        <v>0</v>
      </c>
      <c r="EB11" s="103">
        <v>2</v>
      </c>
      <c r="EC11" s="103">
        <v>2</v>
      </c>
      <c r="EG11" s="103">
        <v>0</v>
      </c>
      <c r="EH11" s="103">
        <v>2</v>
      </c>
    </row>
    <row r="12" spans="1:138" x14ac:dyDescent="0.25">
      <c r="B12">
        <v>15</v>
      </c>
      <c r="C12" t="s">
        <v>86</v>
      </c>
      <c r="D12">
        <v>1</v>
      </c>
      <c r="E12" s="50">
        <v>44551.66196759259</v>
      </c>
      <c r="F12" t="s">
        <v>107</v>
      </c>
      <c r="G12" t="s">
        <v>4</v>
      </c>
      <c r="H12" t="s">
        <v>145</v>
      </c>
      <c r="J12" t="s">
        <v>106</v>
      </c>
      <c r="K12">
        <v>2.94</v>
      </c>
      <c r="L12" t="s">
        <v>98</v>
      </c>
      <c r="M12">
        <v>0</v>
      </c>
      <c r="N12" t="s">
        <v>88</v>
      </c>
      <c r="S12">
        <v>0</v>
      </c>
      <c r="T12">
        <v>0</v>
      </c>
      <c r="U12">
        <v>0</v>
      </c>
      <c r="V12">
        <v>0</v>
      </c>
      <c r="W12">
        <v>0</v>
      </c>
      <c r="Y12" t="s">
        <v>6</v>
      </c>
      <c r="Z12">
        <v>3</v>
      </c>
      <c r="AA12" t="s">
        <v>147</v>
      </c>
      <c r="AB12" t="s">
        <v>147</v>
      </c>
      <c r="AC12" t="s">
        <v>89</v>
      </c>
      <c r="AD12" t="s">
        <v>15</v>
      </c>
      <c r="AE12" t="s">
        <v>22</v>
      </c>
      <c r="AF12" t="s">
        <v>26</v>
      </c>
      <c r="AG12">
        <v>5</v>
      </c>
      <c r="AH12">
        <v>0</v>
      </c>
      <c r="AI12" t="s">
        <v>33</v>
      </c>
      <c r="AJ12" t="s">
        <v>31</v>
      </c>
      <c r="AK12" t="s">
        <v>29</v>
      </c>
      <c r="AL12" t="s">
        <v>33</v>
      </c>
      <c r="AM12" t="s">
        <v>32</v>
      </c>
      <c r="AN12" t="s">
        <v>33</v>
      </c>
      <c r="AO12" t="s">
        <v>33</v>
      </c>
      <c r="AP12" t="s">
        <v>33</v>
      </c>
      <c r="AQ12" t="s">
        <v>33</v>
      </c>
      <c r="AR12" t="s">
        <v>33</v>
      </c>
      <c r="AS12" t="s">
        <v>33</v>
      </c>
      <c r="AT12" t="s">
        <v>33</v>
      </c>
      <c r="AV12" t="s">
        <v>33</v>
      </c>
      <c r="AW12" t="s">
        <v>33</v>
      </c>
      <c r="AX12" t="s">
        <v>33</v>
      </c>
      <c r="AZ12" t="s">
        <v>33</v>
      </c>
      <c r="BA12" t="s">
        <v>33</v>
      </c>
      <c r="BB12" t="s">
        <v>30</v>
      </c>
      <c r="BC12" t="s">
        <v>32</v>
      </c>
      <c r="BD12" t="s">
        <v>51</v>
      </c>
      <c r="BE12" t="s">
        <v>51</v>
      </c>
      <c r="BF12" t="s">
        <v>31</v>
      </c>
      <c r="BG12" t="s">
        <v>50</v>
      </c>
      <c r="BH12" t="s">
        <v>31</v>
      </c>
      <c r="BI12" t="s">
        <v>51</v>
      </c>
      <c r="BJ12" t="s">
        <v>48</v>
      </c>
      <c r="BK12" t="s">
        <v>51</v>
      </c>
      <c r="BL12" t="s">
        <v>51</v>
      </c>
      <c r="BM12" t="s">
        <v>51</v>
      </c>
      <c r="BN12" t="s">
        <v>50</v>
      </c>
      <c r="BO12" t="s">
        <v>50</v>
      </c>
      <c r="BS12" t="s">
        <v>33</v>
      </c>
      <c r="BT12" t="s">
        <v>31</v>
      </c>
      <c r="BU12" t="s">
        <v>33</v>
      </c>
      <c r="BV12" t="s">
        <v>29</v>
      </c>
      <c r="BW12" t="s">
        <v>31</v>
      </c>
      <c r="BX12" t="s">
        <v>15</v>
      </c>
      <c r="BY12" t="s">
        <v>15</v>
      </c>
      <c r="BZ12" t="s">
        <v>17</v>
      </c>
      <c r="CA12" t="s">
        <v>15</v>
      </c>
      <c r="CB12" t="s">
        <v>15</v>
      </c>
      <c r="CC12" t="s">
        <v>15</v>
      </c>
      <c r="CD12" t="s">
        <v>17</v>
      </c>
      <c r="CG12" t="s">
        <v>32</v>
      </c>
      <c r="CH12" t="s">
        <v>33</v>
      </c>
      <c r="CI12" t="s">
        <v>29</v>
      </c>
      <c r="CJ12" t="s">
        <v>33</v>
      </c>
      <c r="CL12" t="s">
        <v>33</v>
      </c>
      <c r="CM12" t="s">
        <v>33</v>
      </c>
      <c r="CN12" t="s">
        <v>33</v>
      </c>
      <c r="CO12" t="s">
        <v>33</v>
      </c>
      <c r="CP12" t="s">
        <v>33</v>
      </c>
      <c r="CQ12" t="s">
        <v>31</v>
      </c>
      <c r="CR12" t="s">
        <v>29</v>
      </c>
      <c r="CS12" t="s">
        <v>33</v>
      </c>
      <c r="CT12" t="s">
        <v>29</v>
      </c>
      <c r="CU12" t="s">
        <v>31</v>
      </c>
      <c r="CV12" t="s">
        <v>32</v>
      </c>
      <c r="CW12" t="s">
        <v>32</v>
      </c>
      <c r="CX12" t="s">
        <v>74</v>
      </c>
      <c r="CY12" t="s">
        <v>74</v>
      </c>
      <c r="CZ12" t="s">
        <v>74</v>
      </c>
      <c r="DA12" t="s">
        <v>78</v>
      </c>
      <c r="DB12" t="s">
        <v>79</v>
      </c>
      <c r="DC12" t="s">
        <v>77</v>
      </c>
      <c r="DD12" t="s">
        <v>79</v>
      </c>
      <c r="DE12" t="s">
        <v>77</v>
      </c>
      <c r="DF12" t="s">
        <v>77</v>
      </c>
      <c r="DG12" t="s">
        <v>79</v>
      </c>
      <c r="DH12" t="s">
        <v>79</v>
      </c>
      <c r="DI12" t="s">
        <v>84</v>
      </c>
      <c r="DJ12" t="s">
        <v>88</v>
      </c>
      <c r="DK12" s="52">
        <v>69</v>
      </c>
      <c r="DL12" s="52">
        <v>0.86250000000000004</v>
      </c>
      <c r="DQ12" s="52">
        <v>10.780000000000001</v>
      </c>
      <c r="DV12" s="103">
        <v>0</v>
      </c>
      <c r="DW12" s="103">
        <v>0</v>
      </c>
      <c r="DX12" s="103">
        <v>0</v>
      </c>
      <c r="DY12" s="103">
        <v>9.8000000000000007</v>
      </c>
      <c r="DZ12" s="103">
        <v>9.8000000000000007</v>
      </c>
      <c r="EA12" s="103">
        <v>0</v>
      </c>
      <c r="EB12" s="103">
        <v>0.98</v>
      </c>
      <c r="EC12" s="103">
        <v>0.98</v>
      </c>
      <c r="EG12" s="103">
        <v>0</v>
      </c>
      <c r="EH12" s="103">
        <v>0.98</v>
      </c>
    </row>
    <row r="13" spans="1:138" x14ac:dyDescent="0.25">
      <c r="B13">
        <v>16</v>
      </c>
      <c r="C13" t="s">
        <v>86</v>
      </c>
      <c r="D13">
        <v>1</v>
      </c>
      <c r="E13" s="50">
        <v>44564.339062500003</v>
      </c>
      <c r="F13" t="s">
        <v>109</v>
      </c>
      <c r="G13" t="s">
        <v>4</v>
      </c>
      <c r="H13" t="s">
        <v>145</v>
      </c>
      <c r="J13" t="s">
        <v>108</v>
      </c>
      <c r="K13">
        <v>3</v>
      </c>
      <c r="L13" t="s">
        <v>98</v>
      </c>
      <c r="M13" t="s">
        <v>147</v>
      </c>
      <c r="N13" t="s">
        <v>98</v>
      </c>
      <c r="S13" t="s">
        <v>147</v>
      </c>
      <c r="T13" t="s">
        <v>98</v>
      </c>
      <c r="U13" t="s">
        <v>147</v>
      </c>
      <c r="V13" t="s">
        <v>98</v>
      </c>
      <c r="W13" t="s">
        <v>147</v>
      </c>
      <c r="X13" t="s">
        <v>7</v>
      </c>
      <c r="Y13" t="s">
        <v>7</v>
      </c>
      <c r="Z13">
        <v>6</v>
      </c>
      <c r="AA13" t="s">
        <v>9</v>
      </c>
      <c r="AB13" t="s">
        <v>104</v>
      </c>
      <c r="AC13" t="s">
        <v>12</v>
      </c>
      <c r="AD13" t="s">
        <v>17</v>
      </c>
      <c r="AE13" t="s">
        <v>23</v>
      </c>
      <c r="AF13" t="s">
        <v>27</v>
      </c>
      <c r="AG13">
        <v>40</v>
      </c>
      <c r="AH13">
        <v>10</v>
      </c>
      <c r="AI13" t="s">
        <v>33</v>
      </c>
      <c r="AJ13" t="s">
        <v>31</v>
      </c>
      <c r="AK13" t="s">
        <v>33</v>
      </c>
      <c r="AL13" t="s">
        <v>32</v>
      </c>
      <c r="AM13" t="s">
        <v>32</v>
      </c>
      <c r="AN13" t="s">
        <v>31</v>
      </c>
      <c r="AO13" t="s">
        <v>32</v>
      </c>
      <c r="AP13" t="s">
        <v>32</v>
      </c>
      <c r="AQ13" t="s">
        <v>32</v>
      </c>
      <c r="AR13" t="s">
        <v>32</v>
      </c>
      <c r="AS13" t="s">
        <v>32</v>
      </c>
      <c r="AT13" t="s">
        <v>32</v>
      </c>
      <c r="AV13" t="s">
        <v>32</v>
      </c>
      <c r="AW13" t="s">
        <v>32</v>
      </c>
      <c r="AX13" t="s">
        <v>32</v>
      </c>
      <c r="AZ13" t="s">
        <v>32</v>
      </c>
      <c r="BA13" t="s">
        <v>31</v>
      </c>
      <c r="BB13" t="s">
        <v>32</v>
      </c>
      <c r="BC13" t="s">
        <v>30</v>
      </c>
      <c r="BD13" t="s">
        <v>51</v>
      </c>
      <c r="BE13" t="s">
        <v>51</v>
      </c>
      <c r="BF13" t="s">
        <v>51</v>
      </c>
      <c r="BG13" t="s">
        <v>51</v>
      </c>
      <c r="BH13" t="s">
        <v>49</v>
      </c>
      <c r="BI13" t="s">
        <v>50</v>
      </c>
      <c r="BJ13" t="s">
        <v>50</v>
      </c>
      <c r="BK13" t="s">
        <v>50</v>
      </c>
      <c r="BL13" t="s">
        <v>50</v>
      </c>
      <c r="BM13" t="s">
        <v>51</v>
      </c>
      <c r="BN13" t="s">
        <v>50</v>
      </c>
      <c r="BO13" t="s">
        <v>50</v>
      </c>
      <c r="BS13" t="s">
        <v>32</v>
      </c>
      <c r="BT13" t="s">
        <v>31</v>
      </c>
      <c r="BU13" t="s">
        <v>30</v>
      </c>
      <c r="BV13" t="s">
        <v>30</v>
      </c>
      <c r="BW13" t="s">
        <v>32</v>
      </c>
      <c r="BX13" t="s">
        <v>17</v>
      </c>
      <c r="BY13" t="s">
        <v>15</v>
      </c>
      <c r="BZ13" t="s">
        <v>15</v>
      </c>
      <c r="CA13" t="s">
        <v>15</v>
      </c>
      <c r="CB13" t="s">
        <v>17</v>
      </c>
      <c r="CC13" t="s">
        <v>15</v>
      </c>
      <c r="CD13" t="s">
        <v>15</v>
      </c>
      <c r="CG13" t="s">
        <v>32</v>
      </c>
      <c r="CH13" t="s">
        <v>29</v>
      </c>
      <c r="CI13" t="s">
        <v>29</v>
      </c>
      <c r="CJ13" t="s">
        <v>30</v>
      </c>
      <c r="CL13" t="s">
        <v>32</v>
      </c>
      <c r="CM13" t="s">
        <v>29</v>
      </c>
      <c r="CN13" t="s">
        <v>32</v>
      </c>
      <c r="CO13" t="s">
        <v>32</v>
      </c>
      <c r="CP13" t="s">
        <v>32</v>
      </c>
      <c r="CQ13" t="s">
        <v>30</v>
      </c>
      <c r="CR13" t="s">
        <v>29</v>
      </c>
      <c r="CS13" t="s">
        <v>32</v>
      </c>
      <c r="CT13" t="s">
        <v>31</v>
      </c>
      <c r="CU13" t="s">
        <v>31</v>
      </c>
      <c r="CV13" t="s">
        <v>32</v>
      </c>
      <c r="CW13" t="s">
        <v>31</v>
      </c>
      <c r="CX13" t="s">
        <v>73</v>
      </c>
      <c r="CY13" t="s">
        <v>73</v>
      </c>
      <c r="CZ13" t="s">
        <v>73</v>
      </c>
      <c r="DA13" t="s">
        <v>79</v>
      </c>
      <c r="DB13" t="s">
        <v>78</v>
      </c>
      <c r="DC13" t="s">
        <v>77</v>
      </c>
      <c r="DD13" t="s">
        <v>78</v>
      </c>
      <c r="DE13" t="s">
        <v>79</v>
      </c>
      <c r="DF13" t="s">
        <v>79</v>
      </c>
      <c r="DG13" t="s">
        <v>79</v>
      </c>
      <c r="DH13" t="s">
        <v>78</v>
      </c>
      <c r="DI13" t="s">
        <v>31</v>
      </c>
      <c r="DJ13" t="s">
        <v>88</v>
      </c>
      <c r="DK13" s="52">
        <v>45</v>
      </c>
      <c r="DL13" s="52">
        <v>0.5625</v>
      </c>
      <c r="DQ13" s="52">
        <v>10.1</v>
      </c>
      <c r="DV13" s="103">
        <v>1</v>
      </c>
      <c r="DW13" s="103">
        <v>9.1</v>
      </c>
      <c r="DX13" s="103">
        <v>0</v>
      </c>
      <c r="DY13" s="103">
        <v>0</v>
      </c>
      <c r="DZ13" s="103">
        <v>9.1</v>
      </c>
      <c r="EA13" s="103">
        <v>0</v>
      </c>
      <c r="EB13" s="103">
        <v>0</v>
      </c>
      <c r="EC13" s="103">
        <v>0</v>
      </c>
      <c r="EG13" s="103">
        <v>0</v>
      </c>
      <c r="EH13" s="103">
        <v>0</v>
      </c>
    </row>
    <row r="14" spans="1:138" x14ac:dyDescent="0.25">
      <c r="B14">
        <v>17</v>
      </c>
      <c r="C14" t="s">
        <v>86</v>
      </c>
      <c r="D14">
        <v>1</v>
      </c>
      <c r="E14" s="50">
        <v>44588.502210648148</v>
      </c>
      <c r="F14" t="s">
        <v>111</v>
      </c>
      <c r="G14" t="s">
        <v>3</v>
      </c>
      <c r="H14" t="s">
        <v>146</v>
      </c>
      <c r="J14" t="s">
        <v>136</v>
      </c>
      <c r="K14">
        <v>52</v>
      </c>
      <c r="L14" t="s">
        <v>98</v>
      </c>
      <c r="M14">
        <v>416</v>
      </c>
      <c r="N14" t="s">
        <v>98</v>
      </c>
      <c r="S14">
        <v>409</v>
      </c>
      <c r="T14" t="s">
        <v>98</v>
      </c>
      <c r="U14">
        <v>22</v>
      </c>
      <c r="V14" t="s">
        <v>100</v>
      </c>
      <c r="W14">
        <v>0</v>
      </c>
      <c r="Y14" t="s">
        <v>6</v>
      </c>
      <c r="Z14">
        <v>3</v>
      </c>
      <c r="AA14" t="s">
        <v>9</v>
      </c>
      <c r="AB14" t="s">
        <v>110</v>
      </c>
      <c r="AC14" t="s">
        <v>13</v>
      </c>
      <c r="AD14" t="s">
        <v>16</v>
      </c>
      <c r="AE14" t="s">
        <v>19</v>
      </c>
      <c r="AF14" t="s">
        <v>26</v>
      </c>
      <c r="AG14">
        <v>2</v>
      </c>
      <c r="AH14">
        <v>10</v>
      </c>
      <c r="AI14" t="s">
        <v>32</v>
      </c>
      <c r="AJ14" t="s">
        <v>33</v>
      </c>
      <c r="AK14" t="s">
        <v>30</v>
      </c>
      <c r="AL14" t="s">
        <v>31</v>
      </c>
      <c r="AM14" t="s">
        <v>33</v>
      </c>
      <c r="AN14" t="s">
        <v>32</v>
      </c>
      <c r="AO14" t="s">
        <v>33</v>
      </c>
      <c r="AP14" t="s">
        <v>33</v>
      </c>
      <c r="AQ14" t="s">
        <v>33</v>
      </c>
      <c r="AR14" t="s">
        <v>33</v>
      </c>
      <c r="AS14" t="s">
        <v>33</v>
      </c>
      <c r="AT14" t="s">
        <v>33</v>
      </c>
      <c r="AV14" t="s">
        <v>29</v>
      </c>
      <c r="AW14" t="s">
        <v>33</v>
      </c>
      <c r="AX14" t="s">
        <v>33</v>
      </c>
      <c r="AZ14" t="s">
        <v>33</v>
      </c>
      <c r="BA14" t="s">
        <v>33</v>
      </c>
      <c r="BB14" t="s">
        <v>33</v>
      </c>
      <c r="BC14" t="s">
        <v>32</v>
      </c>
      <c r="BD14" t="s">
        <v>51</v>
      </c>
      <c r="BE14" t="s">
        <v>51</v>
      </c>
      <c r="BF14" t="s">
        <v>51</v>
      </c>
      <c r="BG14" t="s">
        <v>31</v>
      </c>
      <c r="BH14" t="s">
        <v>51</v>
      </c>
      <c r="BI14" t="s">
        <v>51</v>
      </c>
      <c r="BJ14" t="s">
        <v>50</v>
      </c>
      <c r="BK14" t="s">
        <v>49</v>
      </c>
      <c r="BL14" t="s">
        <v>50</v>
      </c>
      <c r="BM14" t="s">
        <v>51</v>
      </c>
      <c r="BN14" t="s">
        <v>31</v>
      </c>
      <c r="BO14" t="s">
        <v>51</v>
      </c>
      <c r="BS14" t="s">
        <v>33</v>
      </c>
      <c r="BT14" t="s">
        <v>32</v>
      </c>
      <c r="BU14" t="s">
        <v>30</v>
      </c>
      <c r="BV14" t="s">
        <v>30</v>
      </c>
      <c r="BW14" t="s">
        <v>32</v>
      </c>
      <c r="BX14" t="s">
        <v>15</v>
      </c>
      <c r="BY14" t="s">
        <v>15</v>
      </c>
      <c r="BZ14" t="s">
        <v>17</v>
      </c>
      <c r="CA14" t="s">
        <v>15</v>
      </c>
      <c r="CB14" t="s">
        <v>15</v>
      </c>
      <c r="CC14" t="s">
        <v>15</v>
      </c>
      <c r="CD14" t="s">
        <v>17</v>
      </c>
      <c r="CG14" t="s">
        <v>33</v>
      </c>
      <c r="CH14" t="s">
        <v>33</v>
      </c>
      <c r="CI14" t="s">
        <v>30</v>
      </c>
      <c r="CJ14" t="s">
        <v>33</v>
      </c>
      <c r="CL14" t="s">
        <v>33</v>
      </c>
      <c r="CM14" t="s">
        <v>33</v>
      </c>
      <c r="CN14" t="s">
        <v>29</v>
      </c>
      <c r="CO14" t="s">
        <v>33</v>
      </c>
      <c r="CP14" t="s">
        <v>33</v>
      </c>
      <c r="CQ14" t="s">
        <v>29</v>
      </c>
      <c r="CR14" t="s">
        <v>29</v>
      </c>
      <c r="CS14" t="s">
        <v>33</v>
      </c>
      <c r="CT14" t="s">
        <v>29</v>
      </c>
      <c r="CU14" t="s">
        <v>32</v>
      </c>
      <c r="CV14" t="s">
        <v>32</v>
      </c>
      <c r="CW14" t="s">
        <v>32</v>
      </c>
      <c r="CX14" t="s">
        <v>72</v>
      </c>
      <c r="CY14" t="s">
        <v>75</v>
      </c>
      <c r="CZ14" t="s">
        <v>75</v>
      </c>
      <c r="DA14" t="s">
        <v>76</v>
      </c>
      <c r="DB14" t="s">
        <v>80</v>
      </c>
      <c r="DC14" t="s">
        <v>79</v>
      </c>
      <c r="DD14" t="s">
        <v>80</v>
      </c>
      <c r="DE14" t="s">
        <v>78</v>
      </c>
      <c r="DF14" t="s">
        <v>80</v>
      </c>
      <c r="DG14" t="s">
        <v>80</v>
      </c>
      <c r="DH14" t="s">
        <v>80</v>
      </c>
      <c r="DI14" t="s">
        <v>85</v>
      </c>
      <c r="DJ14" t="s">
        <v>88</v>
      </c>
      <c r="DK14" s="52">
        <v>66</v>
      </c>
      <c r="DL14" s="52">
        <v>0.82499999999999996</v>
      </c>
      <c r="DQ14" s="52">
        <v>4.0750000000000002</v>
      </c>
      <c r="DV14" s="103">
        <v>7.4999999999999997E-2</v>
      </c>
      <c r="DW14" s="103">
        <v>0</v>
      </c>
      <c r="DX14" s="103">
        <v>0</v>
      </c>
      <c r="DY14" s="103">
        <v>3.2</v>
      </c>
      <c r="DZ14" s="103">
        <v>3.2</v>
      </c>
      <c r="EA14" s="103">
        <v>0</v>
      </c>
      <c r="EB14" s="103">
        <v>0.8</v>
      </c>
      <c r="EC14" s="103">
        <v>0.8</v>
      </c>
      <c r="EG14" s="103">
        <v>0</v>
      </c>
      <c r="EH14" s="103">
        <v>0.8</v>
      </c>
    </row>
    <row r="15" spans="1:138" x14ac:dyDescent="0.25">
      <c r="B15">
        <v>18</v>
      </c>
      <c r="C15" t="s">
        <v>86</v>
      </c>
      <c r="D15">
        <v>1</v>
      </c>
      <c r="E15" s="50">
        <v>44608.500844907408</v>
      </c>
      <c r="F15" t="s">
        <v>114</v>
      </c>
      <c r="G15" t="s">
        <v>3</v>
      </c>
      <c r="H15" t="s">
        <v>146</v>
      </c>
      <c r="J15" t="s">
        <v>137</v>
      </c>
      <c r="K15">
        <v>62</v>
      </c>
      <c r="L15" t="s">
        <v>6</v>
      </c>
      <c r="M15">
        <v>9</v>
      </c>
      <c r="N15" t="s">
        <v>6</v>
      </c>
      <c r="S15">
        <v>0</v>
      </c>
      <c r="T15" t="s">
        <v>7</v>
      </c>
      <c r="U15">
        <v>0</v>
      </c>
      <c r="V15" t="s">
        <v>7</v>
      </c>
      <c r="W15">
        <v>0</v>
      </c>
      <c r="X15" s="1" t="s">
        <v>7</v>
      </c>
      <c r="Y15" t="s">
        <v>6</v>
      </c>
      <c r="Z15">
        <v>4</v>
      </c>
      <c r="AA15" t="s">
        <v>112</v>
      </c>
      <c r="AB15" t="s">
        <v>113</v>
      </c>
      <c r="AC15" t="s">
        <v>12</v>
      </c>
      <c r="AD15" t="s">
        <v>16</v>
      </c>
      <c r="AE15" t="s">
        <v>18</v>
      </c>
      <c r="AF15" t="s">
        <v>27</v>
      </c>
      <c r="AG15">
        <v>0</v>
      </c>
      <c r="AH15">
        <v>0</v>
      </c>
      <c r="AI15" t="s">
        <v>33</v>
      </c>
      <c r="AJ15" t="s">
        <v>30</v>
      </c>
      <c r="AK15" t="s">
        <v>29</v>
      </c>
      <c r="AL15" t="s">
        <v>33</v>
      </c>
      <c r="AM15" t="s">
        <v>31</v>
      </c>
      <c r="AN15" t="s">
        <v>31</v>
      </c>
      <c r="AO15" t="s">
        <v>33</v>
      </c>
      <c r="AP15" t="s">
        <v>32</v>
      </c>
      <c r="AQ15" t="s">
        <v>32</v>
      </c>
      <c r="AR15" t="s">
        <v>33</v>
      </c>
      <c r="AS15" t="s">
        <v>33</v>
      </c>
      <c r="AT15" t="s">
        <v>33</v>
      </c>
      <c r="AV15" t="s">
        <v>31</v>
      </c>
      <c r="AW15" t="s">
        <v>33</v>
      </c>
      <c r="AX15" t="s">
        <v>33</v>
      </c>
      <c r="AZ15" t="s">
        <v>33</v>
      </c>
      <c r="BA15" t="s">
        <v>30</v>
      </c>
      <c r="BB15" t="s">
        <v>31</v>
      </c>
      <c r="BC15" t="s">
        <v>31</v>
      </c>
      <c r="BD15" t="s">
        <v>48</v>
      </c>
      <c r="BE15" t="s">
        <v>51</v>
      </c>
      <c r="BF15" t="s">
        <v>51</v>
      </c>
      <c r="BG15" t="s">
        <v>50</v>
      </c>
      <c r="BH15" t="s">
        <v>50</v>
      </c>
      <c r="BI15" t="s">
        <v>51</v>
      </c>
      <c r="BJ15" t="s">
        <v>51</v>
      </c>
      <c r="BK15" t="s">
        <v>48</v>
      </c>
      <c r="BL15" t="s">
        <v>48</v>
      </c>
      <c r="BM15" t="s">
        <v>51</v>
      </c>
      <c r="BN15" t="s">
        <v>51</v>
      </c>
      <c r="BO15" t="s">
        <v>51</v>
      </c>
      <c r="BS15" t="s">
        <v>33</v>
      </c>
      <c r="BT15" t="s">
        <v>33</v>
      </c>
      <c r="BU15" t="s">
        <v>30</v>
      </c>
      <c r="BV15" t="s">
        <v>29</v>
      </c>
      <c r="BW15" t="s">
        <v>32</v>
      </c>
      <c r="BX15" t="s">
        <v>15</v>
      </c>
      <c r="BY15" t="s">
        <v>15</v>
      </c>
      <c r="BZ15" t="s">
        <v>15</v>
      </c>
      <c r="CA15" t="s">
        <v>15</v>
      </c>
      <c r="CB15" t="s">
        <v>15</v>
      </c>
      <c r="CC15" t="s">
        <v>15</v>
      </c>
      <c r="CD15" t="s">
        <v>17</v>
      </c>
      <c r="CG15" t="s">
        <v>33</v>
      </c>
      <c r="CH15" t="s">
        <v>33</v>
      </c>
      <c r="CI15" t="s">
        <v>33</v>
      </c>
      <c r="CJ15" t="s">
        <v>33</v>
      </c>
      <c r="CL15" t="s">
        <v>29</v>
      </c>
      <c r="CM15" t="s">
        <v>32</v>
      </c>
      <c r="CN15" t="s">
        <v>32</v>
      </c>
      <c r="CO15" t="s">
        <v>33</v>
      </c>
      <c r="CP15" t="s">
        <v>33</v>
      </c>
      <c r="CQ15" t="s">
        <v>29</v>
      </c>
      <c r="CR15" t="s">
        <v>30</v>
      </c>
      <c r="CS15" t="s">
        <v>33</v>
      </c>
      <c r="CT15" t="s">
        <v>29</v>
      </c>
      <c r="CU15" t="s">
        <v>33</v>
      </c>
      <c r="CV15" t="s">
        <v>33</v>
      </c>
      <c r="CW15" t="s">
        <v>33</v>
      </c>
      <c r="CX15" t="s">
        <v>72</v>
      </c>
      <c r="CY15" t="s">
        <v>75</v>
      </c>
      <c r="CZ15" t="s">
        <v>74</v>
      </c>
      <c r="DA15" t="s">
        <v>80</v>
      </c>
      <c r="DB15" t="s">
        <v>80</v>
      </c>
      <c r="DC15" t="s">
        <v>76</v>
      </c>
      <c r="DD15" t="s">
        <v>80</v>
      </c>
      <c r="DE15" t="s">
        <v>80</v>
      </c>
      <c r="DF15" t="s">
        <v>79</v>
      </c>
      <c r="DG15" t="s">
        <v>80</v>
      </c>
      <c r="DH15" t="s">
        <v>80</v>
      </c>
      <c r="DI15" t="s">
        <v>84</v>
      </c>
      <c r="DJ15" s="1" t="s">
        <v>6</v>
      </c>
      <c r="DK15" s="52">
        <v>66.333333333333329</v>
      </c>
      <c r="DL15" s="52">
        <v>0.82916666666666661</v>
      </c>
      <c r="DQ15" s="52">
        <v>0</v>
      </c>
      <c r="DV15" s="103">
        <v>0</v>
      </c>
      <c r="DW15" s="103">
        <v>0</v>
      </c>
      <c r="DX15" s="103">
        <v>0</v>
      </c>
      <c r="DY15" s="103">
        <v>0</v>
      </c>
      <c r="DZ15" s="103">
        <v>0</v>
      </c>
      <c r="EA15" s="103">
        <v>0</v>
      </c>
      <c r="EB15" s="103">
        <v>0</v>
      </c>
      <c r="EC15" s="103">
        <v>0</v>
      </c>
      <c r="EG15" s="103">
        <v>0</v>
      </c>
      <c r="EH15" s="103">
        <v>0</v>
      </c>
    </row>
    <row r="16" spans="1:138" x14ac:dyDescent="0.25">
      <c r="B16">
        <v>19</v>
      </c>
      <c r="C16" t="s">
        <v>86</v>
      </c>
      <c r="D16">
        <v>1</v>
      </c>
      <c r="E16" s="50">
        <v>44608.52003472222</v>
      </c>
      <c r="F16" t="s">
        <v>116</v>
      </c>
      <c r="G16" t="s">
        <v>3</v>
      </c>
      <c r="H16" t="s">
        <v>146</v>
      </c>
      <c r="J16" t="s">
        <v>138</v>
      </c>
      <c r="K16">
        <v>61</v>
      </c>
      <c r="L16" t="s">
        <v>98</v>
      </c>
      <c r="M16">
        <v>0</v>
      </c>
      <c r="N16" t="s">
        <v>147</v>
      </c>
      <c r="S16">
        <v>0</v>
      </c>
      <c r="T16" t="s">
        <v>147</v>
      </c>
      <c r="U16">
        <v>0</v>
      </c>
      <c r="V16" t="s">
        <v>147</v>
      </c>
      <c r="W16">
        <v>0</v>
      </c>
      <c r="Y16" t="s">
        <v>6</v>
      </c>
      <c r="Z16">
        <v>50</v>
      </c>
      <c r="AA16" t="s">
        <v>10</v>
      </c>
      <c r="AB16" t="s">
        <v>115</v>
      </c>
      <c r="AC16" t="s">
        <v>13</v>
      </c>
      <c r="AD16" t="s">
        <v>15</v>
      </c>
      <c r="AE16" t="s">
        <v>19</v>
      </c>
      <c r="AF16" t="s">
        <v>27</v>
      </c>
      <c r="AG16">
        <v>0</v>
      </c>
      <c r="AH16">
        <v>0</v>
      </c>
      <c r="AI16" t="s">
        <v>33</v>
      </c>
      <c r="AJ16" t="s">
        <v>33</v>
      </c>
      <c r="AK16" t="s">
        <v>31</v>
      </c>
      <c r="AL16" t="s">
        <v>33</v>
      </c>
      <c r="AM16" t="s">
        <v>29</v>
      </c>
      <c r="AN16" t="s">
        <v>31</v>
      </c>
      <c r="AO16" t="s">
        <v>33</v>
      </c>
      <c r="AP16" t="s">
        <v>33</v>
      </c>
      <c r="AQ16" t="s">
        <v>33</v>
      </c>
      <c r="AR16" t="s">
        <v>33</v>
      </c>
      <c r="AS16" t="s">
        <v>33</v>
      </c>
      <c r="AT16" t="s">
        <v>33</v>
      </c>
      <c r="AV16" t="s">
        <v>32</v>
      </c>
      <c r="AW16" t="s">
        <v>33</v>
      </c>
      <c r="AX16" t="s">
        <v>33</v>
      </c>
      <c r="AZ16" t="s">
        <v>33</v>
      </c>
      <c r="BA16" t="s">
        <v>33</v>
      </c>
      <c r="BB16" t="s">
        <v>33</v>
      </c>
      <c r="BC16" t="s">
        <v>31</v>
      </c>
      <c r="BD16" t="s">
        <v>50</v>
      </c>
      <c r="BE16" t="s">
        <v>51</v>
      </c>
      <c r="BF16" t="s">
        <v>51</v>
      </c>
      <c r="BG16" t="s">
        <v>48</v>
      </c>
      <c r="BH16" t="s">
        <v>49</v>
      </c>
      <c r="BI16" t="s">
        <v>51</v>
      </c>
      <c r="BJ16" t="s">
        <v>51</v>
      </c>
      <c r="BK16" t="s">
        <v>51</v>
      </c>
      <c r="BL16" t="s">
        <v>51</v>
      </c>
      <c r="BM16" t="s">
        <v>51</v>
      </c>
      <c r="BN16" t="s">
        <v>51</v>
      </c>
      <c r="BO16" t="s">
        <v>51</v>
      </c>
      <c r="BS16" t="s">
        <v>33</v>
      </c>
      <c r="BT16" t="s">
        <v>33</v>
      </c>
      <c r="BU16" t="s">
        <v>29</v>
      </c>
      <c r="BV16" t="s">
        <v>29</v>
      </c>
      <c r="BW16" t="s">
        <v>29</v>
      </c>
      <c r="BX16" t="s">
        <v>15</v>
      </c>
      <c r="BY16" t="s">
        <v>15</v>
      </c>
      <c r="BZ16" t="s">
        <v>15</v>
      </c>
      <c r="CA16" t="s">
        <v>15</v>
      </c>
      <c r="CB16" t="s">
        <v>17</v>
      </c>
      <c r="CC16" t="s">
        <v>15</v>
      </c>
      <c r="CD16" t="s">
        <v>15</v>
      </c>
      <c r="CG16" t="s">
        <v>33</v>
      </c>
      <c r="CH16" t="s">
        <v>33</v>
      </c>
      <c r="CI16" t="s">
        <v>31</v>
      </c>
      <c r="CJ16" t="s">
        <v>33</v>
      </c>
      <c r="CL16" t="s">
        <v>29</v>
      </c>
      <c r="CM16" t="s">
        <v>33</v>
      </c>
      <c r="CN16" t="s">
        <v>29</v>
      </c>
      <c r="CO16" t="s">
        <v>33</v>
      </c>
      <c r="CP16" t="s">
        <v>33</v>
      </c>
      <c r="CQ16" t="s">
        <v>29</v>
      </c>
      <c r="CR16" t="s">
        <v>29</v>
      </c>
      <c r="CS16" t="s">
        <v>33</v>
      </c>
      <c r="CT16" t="s">
        <v>29</v>
      </c>
      <c r="CU16" t="s">
        <v>32</v>
      </c>
      <c r="CV16" t="s">
        <v>33</v>
      </c>
      <c r="CW16" t="s">
        <v>33</v>
      </c>
      <c r="CX16" t="s">
        <v>73</v>
      </c>
      <c r="CY16" t="s">
        <v>73</v>
      </c>
      <c r="CZ16" t="s">
        <v>75</v>
      </c>
      <c r="DA16" t="s">
        <v>78</v>
      </c>
      <c r="DB16" t="s">
        <v>79</v>
      </c>
      <c r="DC16" t="s">
        <v>78</v>
      </c>
      <c r="DD16" t="s">
        <v>78</v>
      </c>
      <c r="DE16" t="s">
        <v>78</v>
      </c>
      <c r="DF16" t="s">
        <v>78</v>
      </c>
      <c r="DG16" t="s">
        <v>78</v>
      </c>
      <c r="DH16" t="s">
        <v>78</v>
      </c>
      <c r="DI16" t="s">
        <v>85</v>
      </c>
      <c r="DJ16" t="s">
        <v>88</v>
      </c>
      <c r="DK16" s="52">
        <v>55.5</v>
      </c>
      <c r="DL16" s="52">
        <v>0.69374999999999998</v>
      </c>
      <c r="DQ16" s="52">
        <v>8.2070000000000007</v>
      </c>
      <c r="DV16" s="103">
        <v>0.8</v>
      </c>
      <c r="DW16" s="103">
        <v>1</v>
      </c>
      <c r="DX16" s="103">
        <v>0.15</v>
      </c>
      <c r="DY16" s="103">
        <v>4</v>
      </c>
      <c r="DZ16" s="103">
        <v>5.15</v>
      </c>
      <c r="EA16" s="103">
        <v>0</v>
      </c>
      <c r="EB16" s="103">
        <v>2</v>
      </c>
      <c r="EC16" s="103">
        <v>2</v>
      </c>
      <c r="EG16" s="103">
        <v>0.25700000000000001</v>
      </c>
      <c r="EH16" s="103">
        <v>2.2570000000000001</v>
      </c>
    </row>
    <row r="17" spans="2:138" x14ac:dyDescent="0.25">
      <c r="B17">
        <v>20</v>
      </c>
      <c r="C17" t="s">
        <v>86</v>
      </c>
      <c r="D17">
        <v>1</v>
      </c>
      <c r="E17" s="50">
        <v>44608.517893518518</v>
      </c>
      <c r="F17" t="s">
        <v>117</v>
      </c>
      <c r="G17" t="s">
        <v>3</v>
      </c>
      <c r="H17" t="s">
        <v>146</v>
      </c>
      <c r="J17" t="s">
        <v>139</v>
      </c>
      <c r="K17">
        <v>44</v>
      </c>
      <c r="L17" t="s">
        <v>98</v>
      </c>
      <c r="M17">
        <v>173</v>
      </c>
      <c r="N17" t="s">
        <v>6</v>
      </c>
      <c r="S17">
        <v>240</v>
      </c>
      <c r="T17" t="s">
        <v>6</v>
      </c>
      <c r="U17">
        <v>70</v>
      </c>
      <c r="V17" t="s">
        <v>6</v>
      </c>
      <c r="W17">
        <v>43</v>
      </c>
      <c r="X17" t="s">
        <v>7</v>
      </c>
      <c r="Y17" t="s">
        <v>7</v>
      </c>
      <c r="Z17">
        <v>31</v>
      </c>
      <c r="AA17" t="s">
        <v>147</v>
      </c>
      <c r="AB17" t="s">
        <v>147</v>
      </c>
      <c r="AC17" t="s">
        <v>12</v>
      </c>
      <c r="AD17" t="s">
        <v>15</v>
      </c>
      <c r="AE17" t="s">
        <v>19</v>
      </c>
      <c r="AF17" t="s">
        <v>26</v>
      </c>
      <c r="AG17">
        <v>0</v>
      </c>
      <c r="AH17">
        <v>0</v>
      </c>
      <c r="AI17" t="s">
        <v>32</v>
      </c>
      <c r="AJ17" t="s">
        <v>33</v>
      </c>
      <c r="AK17" t="s">
        <v>31</v>
      </c>
      <c r="AL17" t="s">
        <v>31</v>
      </c>
      <c r="AM17" t="s">
        <v>33</v>
      </c>
      <c r="AN17" t="s">
        <v>32</v>
      </c>
      <c r="AO17" t="s">
        <v>33</v>
      </c>
      <c r="AP17" t="s">
        <v>32</v>
      </c>
      <c r="AQ17" t="s">
        <v>33</v>
      </c>
      <c r="AR17" t="s">
        <v>32</v>
      </c>
      <c r="AS17" t="s">
        <v>32</v>
      </c>
      <c r="AT17" t="s">
        <v>32</v>
      </c>
      <c r="AV17" t="s">
        <v>31</v>
      </c>
      <c r="AW17" t="s">
        <v>32</v>
      </c>
      <c r="AX17" t="s">
        <v>32</v>
      </c>
      <c r="AZ17" t="s">
        <v>33</v>
      </c>
      <c r="BA17" t="s">
        <v>33</v>
      </c>
      <c r="BB17" t="s">
        <v>33</v>
      </c>
      <c r="BC17" t="s">
        <v>32</v>
      </c>
      <c r="BD17" t="s">
        <v>51</v>
      </c>
      <c r="BE17" t="s">
        <v>51</v>
      </c>
      <c r="BF17" t="s">
        <v>51</v>
      </c>
      <c r="BG17" t="s">
        <v>51</v>
      </c>
      <c r="BH17" t="s">
        <v>50</v>
      </c>
      <c r="BI17" t="s">
        <v>51</v>
      </c>
      <c r="BJ17" t="s">
        <v>50</v>
      </c>
      <c r="BK17" t="s">
        <v>50</v>
      </c>
      <c r="BL17" t="s">
        <v>50</v>
      </c>
      <c r="BM17" t="s">
        <v>51</v>
      </c>
      <c r="BN17" t="s">
        <v>51</v>
      </c>
      <c r="BO17" t="s">
        <v>51</v>
      </c>
      <c r="BS17" t="s">
        <v>33</v>
      </c>
      <c r="BT17" t="s">
        <v>33</v>
      </c>
      <c r="BU17" t="s">
        <v>32</v>
      </c>
      <c r="BV17" t="s">
        <v>31</v>
      </c>
      <c r="BW17" t="s">
        <v>31</v>
      </c>
      <c r="BX17" t="s">
        <v>17</v>
      </c>
      <c r="BY17" t="s">
        <v>15</v>
      </c>
      <c r="BZ17" t="s">
        <v>15</v>
      </c>
      <c r="CA17" t="s">
        <v>15</v>
      </c>
      <c r="CB17" t="s">
        <v>17</v>
      </c>
      <c r="CC17" t="s">
        <v>15</v>
      </c>
      <c r="CD17" t="s">
        <v>15</v>
      </c>
      <c r="CG17" t="s">
        <v>33</v>
      </c>
      <c r="CH17" t="s">
        <v>33</v>
      </c>
      <c r="CI17" t="s">
        <v>30</v>
      </c>
      <c r="CJ17" t="s">
        <v>31</v>
      </c>
      <c r="CL17" t="s">
        <v>32</v>
      </c>
      <c r="CM17" t="s">
        <v>32</v>
      </c>
      <c r="CN17" t="s">
        <v>32</v>
      </c>
      <c r="CO17" t="s">
        <v>31</v>
      </c>
      <c r="CP17" t="s">
        <v>33</v>
      </c>
      <c r="CQ17" t="s">
        <v>31</v>
      </c>
      <c r="CR17" t="s">
        <v>30</v>
      </c>
      <c r="CS17" t="s">
        <v>33</v>
      </c>
      <c r="CT17" t="s">
        <v>30</v>
      </c>
      <c r="CU17" t="s">
        <v>32</v>
      </c>
      <c r="CV17" t="s">
        <v>32</v>
      </c>
      <c r="CW17" t="s">
        <v>32</v>
      </c>
      <c r="CX17" t="s">
        <v>74</v>
      </c>
      <c r="CY17" t="s">
        <v>74</v>
      </c>
      <c r="CZ17" t="s">
        <v>74</v>
      </c>
      <c r="DA17" t="s">
        <v>77</v>
      </c>
      <c r="DB17" t="s">
        <v>77</v>
      </c>
      <c r="DC17" t="s">
        <v>77</v>
      </c>
      <c r="DD17" t="s">
        <v>78</v>
      </c>
      <c r="DE17" t="s">
        <v>78</v>
      </c>
      <c r="DF17" t="s">
        <v>79</v>
      </c>
      <c r="DG17" t="s">
        <v>79</v>
      </c>
      <c r="DH17" t="s">
        <v>79</v>
      </c>
      <c r="DI17" t="s">
        <v>31</v>
      </c>
      <c r="DJ17" t="s">
        <v>88</v>
      </c>
      <c r="DK17" s="52">
        <v>60.666666666666664</v>
      </c>
      <c r="DL17" s="52">
        <v>0.7583333333333333</v>
      </c>
      <c r="DQ17" s="52">
        <v>10.2325</v>
      </c>
      <c r="DV17" s="103">
        <v>0.23250000000000001</v>
      </c>
      <c r="DW17" s="103">
        <v>1</v>
      </c>
      <c r="DX17" s="103">
        <v>1</v>
      </c>
      <c r="DY17" s="103">
        <v>6</v>
      </c>
      <c r="DZ17" s="103">
        <v>8</v>
      </c>
      <c r="EA17" s="103">
        <v>0</v>
      </c>
      <c r="EB17" s="103">
        <v>2</v>
      </c>
      <c r="EC17" s="103">
        <v>2</v>
      </c>
      <c r="EG17" s="103">
        <v>0</v>
      </c>
      <c r="EH17" s="103">
        <v>2</v>
      </c>
    </row>
    <row r="18" spans="2:138" x14ac:dyDescent="0.25">
      <c r="B18">
        <v>21</v>
      </c>
      <c r="C18" t="s">
        <v>86</v>
      </c>
      <c r="D18">
        <v>1</v>
      </c>
      <c r="E18" s="50">
        <v>44613.596307870372</v>
      </c>
      <c r="F18" t="s">
        <v>119</v>
      </c>
      <c r="G18" t="s">
        <v>3</v>
      </c>
      <c r="H18" t="s">
        <v>146</v>
      </c>
      <c r="J18" t="s">
        <v>140</v>
      </c>
      <c r="K18">
        <v>82</v>
      </c>
      <c r="L18" t="s">
        <v>98</v>
      </c>
      <c r="M18">
        <v>129</v>
      </c>
      <c r="N18" t="s">
        <v>100</v>
      </c>
      <c r="S18">
        <v>0</v>
      </c>
      <c r="T18">
        <v>0</v>
      </c>
      <c r="U18">
        <v>0</v>
      </c>
      <c r="V18">
        <v>0</v>
      </c>
      <c r="W18">
        <v>0</v>
      </c>
      <c r="Y18" t="s">
        <v>6</v>
      </c>
      <c r="Z18">
        <v>7</v>
      </c>
      <c r="AA18" t="s">
        <v>147</v>
      </c>
      <c r="AB18" t="s">
        <v>147</v>
      </c>
      <c r="AC18" t="s">
        <v>13</v>
      </c>
      <c r="AD18" t="s">
        <v>15</v>
      </c>
      <c r="AE18" t="s">
        <v>118</v>
      </c>
      <c r="AF18" t="s">
        <v>25</v>
      </c>
      <c r="AG18">
        <v>20</v>
      </c>
      <c r="AH18">
        <v>15</v>
      </c>
      <c r="AI18" t="s">
        <v>33</v>
      </c>
      <c r="AJ18" t="s">
        <v>31</v>
      </c>
      <c r="AK18" t="s">
        <v>33</v>
      </c>
      <c r="AL18" t="s">
        <v>33</v>
      </c>
      <c r="AM18" t="s">
        <v>30</v>
      </c>
      <c r="AN18" t="s">
        <v>32</v>
      </c>
      <c r="AO18" t="s">
        <v>32</v>
      </c>
      <c r="AP18" t="s">
        <v>32</v>
      </c>
      <c r="AQ18" t="s">
        <v>32</v>
      </c>
      <c r="AR18" t="s">
        <v>32</v>
      </c>
      <c r="AS18" t="s">
        <v>32</v>
      </c>
      <c r="AT18" t="s">
        <v>32</v>
      </c>
      <c r="AV18" t="s">
        <v>30</v>
      </c>
      <c r="AW18" t="s">
        <v>32</v>
      </c>
      <c r="AX18" t="s">
        <v>32</v>
      </c>
      <c r="AZ18" t="s">
        <v>30</v>
      </c>
      <c r="BA18" t="s">
        <v>30</v>
      </c>
      <c r="BB18" t="s">
        <v>30</v>
      </c>
      <c r="BC18" t="s">
        <v>30</v>
      </c>
      <c r="BD18" t="s">
        <v>50</v>
      </c>
      <c r="BE18" t="s">
        <v>51</v>
      </c>
      <c r="BF18" t="s">
        <v>51</v>
      </c>
      <c r="BG18" t="s">
        <v>50</v>
      </c>
      <c r="BH18" t="s">
        <v>49</v>
      </c>
      <c r="BI18" t="s">
        <v>51</v>
      </c>
      <c r="BJ18" t="s">
        <v>49</v>
      </c>
      <c r="BK18" t="s">
        <v>31</v>
      </c>
      <c r="BL18" t="s">
        <v>50</v>
      </c>
      <c r="BM18" t="s">
        <v>51</v>
      </c>
      <c r="BN18" t="s">
        <v>51</v>
      </c>
      <c r="BO18" t="s">
        <v>51</v>
      </c>
      <c r="BS18" t="s">
        <v>32</v>
      </c>
      <c r="BT18" t="s">
        <v>31</v>
      </c>
      <c r="BU18" t="s">
        <v>29</v>
      </c>
      <c r="BV18" t="s">
        <v>29</v>
      </c>
      <c r="BW18" t="s">
        <v>29</v>
      </c>
      <c r="BX18" t="s">
        <v>15</v>
      </c>
      <c r="BY18" t="s">
        <v>15</v>
      </c>
      <c r="BZ18" t="s">
        <v>17</v>
      </c>
      <c r="CA18" t="s">
        <v>15</v>
      </c>
      <c r="CB18" t="s">
        <v>15</v>
      </c>
      <c r="CC18" t="s">
        <v>15</v>
      </c>
      <c r="CD18" t="s">
        <v>17</v>
      </c>
      <c r="CG18" t="s">
        <v>33</v>
      </c>
      <c r="CH18" t="s">
        <v>33</v>
      </c>
      <c r="CI18" t="s">
        <v>32</v>
      </c>
      <c r="CJ18" t="s">
        <v>33</v>
      </c>
      <c r="CL18" t="s">
        <v>29</v>
      </c>
      <c r="CM18" t="s">
        <v>29</v>
      </c>
      <c r="CN18" t="s">
        <v>33</v>
      </c>
      <c r="CO18" t="s">
        <v>29</v>
      </c>
      <c r="CP18" t="s">
        <v>33</v>
      </c>
      <c r="CQ18" t="s">
        <v>33</v>
      </c>
      <c r="CR18" t="s">
        <v>29</v>
      </c>
      <c r="CS18" t="s">
        <v>33</v>
      </c>
      <c r="CT18" t="s">
        <v>29</v>
      </c>
      <c r="CU18" t="s">
        <v>32</v>
      </c>
      <c r="CV18" t="s">
        <v>30</v>
      </c>
      <c r="CW18" t="s">
        <v>31</v>
      </c>
      <c r="CX18" t="s">
        <v>74</v>
      </c>
      <c r="CY18" t="s">
        <v>75</v>
      </c>
      <c r="CZ18" t="s">
        <v>75</v>
      </c>
      <c r="DA18" t="s">
        <v>77</v>
      </c>
      <c r="DB18" t="s">
        <v>79</v>
      </c>
      <c r="DC18" t="s">
        <v>79</v>
      </c>
      <c r="DD18" t="s">
        <v>79</v>
      </c>
      <c r="DE18" t="s">
        <v>79</v>
      </c>
      <c r="DF18" t="s">
        <v>77</v>
      </c>
      <c r="DG18" t="s">
        <v>76</v>
      </c>
      <c r="DH18" t="s">
        <v>77</v>
      </c>
      <c r="DI18" t="s">
        <v>85</v>
      </c>
      <c r="DJ18" t="s">
        <v>88</v>
      </c>
      <c r="DK18" s="52">
        <v>52</v>
      </c>
      <c r="DL18" s="52">
        <v>0.65</v>
      </c>
      <c r="DQ18" s="52">
        <v>13.3</v>
      </c>
      <c r="DV18" s="103">
        <v>0.3</v>
      </c>
      <c r="DW18" s="103">
        <v>2</v>
      </c>
      <c r="DX18" s="103">
        <v>2</v>
      </c>
      <c r="DY18" s="103">
        <v>5</v>
      </c>
      <c r="DZ18" s="103">
        <v>9</v>
      </c>
      <c r="EA18" s="103">
        <v>0</v>
      </c>
      <c r="EB18" s="103">
        <v>4</v>
      </c>
      <c r="EC18" s="103">
        <v>4</v>
      </c>
      <c r="EG18" s="103">
        <v>0</v>
      </c>
      <c r="EH18" s="103">
        <v>4</v>
      </c>
    </row>
    <row r="19" spans="2:138" x14ac:dyDescent="0.25">
      <c r="B19">
        <v>22</v>
      </c>
      <c r="C19" t="s">
        <v>86</v>
      </c>
      <c r="D19">
        <v>1</v>
      </c>
      <c r="E19" s="50">
        <v>44616.617384259262</v>
      </c>
      <c r="F19" t="s">
        <v>122</v>
      </c>
      <c r="G19" t="s">
        <v>3</v>
      </c>
      <c r="H19" t="s">
        <v>146</v>
      </c>
      <c r="J19" t="s">
        <v>141</v>
      </c>
      <c r="K19">
        <v>350</v>
      </c>
      <c r="L19" t="s">
        <v>98</v>
      </c>
      <c r="M19">
        <v>0</v>
      </c>
      <c r="N19">
        <v>0</v>
      </c>
      <c r="S19">
        <v>0</v>
      </c>
      <c r="T19">
        <v>0</v>
      </c>
      <c r="U19">
        <v>0</v>
      </c>
      <c r="V19">
        <v>0</v>
      </c>
      <c r="W19">
        <v>0</v>
      </c>
      <c r="Y19" t="s">
        <v>6</v>
      </c>
      <c r="Z19">
        <v>20</v>
      </c>
      <c r="AA19" t="s">
        <v>120</v>
      </c>
      <c r="AB19" t="s">
        <v>121</v>
      </c>
      <c r="AC19" t="s">
        <v>14</v>
      </c>
      <c r="AD19" t="s">
        <v>15</v>
      </c>
      <c r="AE19" t="s">
        <v>118</v>
      </c>
      <c r="AF19" t="s">
        <v>27</v>
      </c>
      <c r="AG19">
        <v>0</v>
      </c>
      <c r="AH19">
        <v>0</v>
      </c>
      <c r="AI19" t="s">
        <v>33</v>
      </c>
      <c r="AJ19" t="s">
        <v>33</v>
      </c>
      <c r="AK19" t="s">
        <v>31</v>
      </c>
      <c r="AL19" t="s">
        <v>33</v>
      </c>
      <c r="AM19" t="s">
        <v>33</v>
      </c>
      <c r="AN19" t="s">
        <v>33</v>
      </c>
      <c r="AO19" t="s">
        <v>33</v>
      </c>
      <c r="AP19" t="s">
        <v>33</v>
      </c>
      <c r="AQ19" t="s">
        <v>32</v>
      </c>
      <c r="AR19" t="s">
        <v>33</v>
      </c>
      <c r="AS19" t="s">
        <v>33</v>
      </c>
      <c r="AT19" t="s">
        <v>33</v>
      </c>
      <c r="AV19" t="s">
        <v>31</v>
      </c>
      <c r="AW19" t="s">
        <v>33</v>
      </c>
      <c r="AX19" t="s">
        <v>33</v>
      </c>
      <c r="AZ19" t="s">
        <v>32</v>
      </c>
      <c r="BA19" t="s">
        <v>33</v>
      </c>
      <c r="BB19" t="s">
        <v>33</v>
      </c>
      <c r="BC19" t="s">
        <v>34</v>
      </c>
      <c r="BD19" t="s">
        <v>31</v>
      </c>
      <c r="BE19" t="s">
        <v>51</v>
      </c>
      <c r="BF19" t="s">
        <v>50</v>
      </c>
      <c r="BG19" t="s">
        <v>49</v>
      </c>
      <c r="BH19" t="s">
        <v>49</v>
      </c>
      <c r="BI19" t="s">
        <v>51</v>
      </c>
      <c r="BJ19" t="s">
        <v>51</v>
      </c>
      <c r="BK19" t="s">
        <v>31</v>
      </c>
      <c r="BL19" t="s">
        <v>31</v>
      </c>
      <c r="BM19" t="s">
        <v>51</v>
      </c>
      <c r="BN19" t="s">
        <v>51</v>
      </c>
      <c r="BO19" t="s">
        <v>51</v>
      </c>
      <c r="BS19" t="s">
        <v>33</v>
      </c>
      <c r="BT19" t="s">
        <v>33</v>
      </c>
      <c r="BU19" t="s">
        <v>32</v>
      </c>
      <c r="BV19" t="s">
        <v>32</v>
      </c>
      <c r="BW19" t="s">
        <v>29</v>
      </c>
      <c r="BX19" t="s">
        <v>15</v>
      </c>
      <c r="BY19" t="s">
        <v>16</v>
      </c>
      <c r="BZ19" t="s">
        <v>17</v>
      </c>
      <c r="CA19" t="s">
        <v>15</v>
      </c>
      <c r="CB19" t="s">
        <v>15</v>
      </c>
      <c r="CC19" t="s">
        <v>15</v>
      </c>
      <c r="CD19" t="s">
        <v>17</v>
      </c>
      <c r="CG19" t="s">
        <v>31</v>
      </c>
      <c r="CH19" t="s">
        <v>33</v>
      </c>
      <c r="CI19" t="s">
        <v>32</v>
      </c>
      <c r="CJ19" t="s">
        <v>33</v>
      </c>
      <c r="CL19" t="s">
        <v>29</v>
      </c>
      <c r="CM19" t="s">
        <v>32</v>
      </c>
      <c r="CN19" t="s">
        <v>33</v>
      </c>
      <c r="CO19" t="s">
        <v>33</v>
      </c>
      <c r="CP19" t="s">
        <v>33</v>
      </c>
      <c r="CQ19" t="s">
        <v>29</v>
      </c>
      <c r="CR19" t="s">
        <v>29</v>
      </c>
      <c r="CS19" t="s">
        <v>33</v>
      </c>
      <c r="CT19" t="s">
        <v>29</v>
      </c>
      <c r="CU19" t="s">
        <v>33</v>
      </c>
      <c r="CV19" t="s">
        <v>33</v>
      </c>
      <c r="CW19" t="s">
        <v>33</v>
      </c>
      <c r="CX19" t="s">
        <v>73</v>
      </c>
      <c r="CY19" t="s">
        <v>73</v>
      </c>
      <c r="CZ19" t="s">
        <v>73</v>
      </c>
      <c r="DA19" t="s">
        <v>77</v>
      </c>
      <c r="DB19" t="s">
        <v>78</v>
      </c>
      <c r="DC19" t="s">
        <v>77</v>
      </c>
      <c r="DD19" t="s">
        <v>77</v>
      </c>
      <c r="DE19" t="s">
        <v>78</v>
      </c>
      <c r="DF19" t="s">
        <v>78</v>
      </c>
      <c r="DG19" t="s">
        <v>78</v>
      </c>
      <c r="DH19" t="s">
        <v>78</v>
      </c>
      <c r="DI19" t="s">
        <v>84</v>
      </c>
      <c r="DJ19" t="s">
        <v>88</v>
      </c>
      <c r="DK19" s="52">
        <v>60</v>
      </c>
      <c r="DL19" s="52">
        <v>0.75</v>
      </c>
      <c r="DQ19" s="52">
        <v>13.3</v>
      </c>
      <c r="DV19" s="103">
        <v>0.3</v>
      </c>
      <c r="DW19" s="103">
        <v>3</v>
      </c>
      <c r="DX19" s="103">
        <v>5</v>
      </c>
      <c r="DY19" s="103">
        <v>3</v>
      </c>
      <c r="DZ19" s="103">
        <v>11</v>
      </c>
      <c r="EA19" s="103">
        <v>0</v>
      </c>
      <c r="EB19" s="103">
        <v>2</v>
      </c>
      <c r="EC19" s="103">
        <v>2</v>
      </c>
      <c r="EG19" s="103">
        <v>0</v>
      </c>
      <c r="EH19" s="103">
        <v>2</v>
      </c>
    </row>
    <row r="20" spans="2:138" x14ac:dyDescent="0.25">
      <c r="B20">
        <v>23</v>
      </c>
      <c r="C20" t="s">
        <v>86</v>
      </c>
      <c r="D20">
        <v>1</v>
      </c>
      <c r="E20" s="50">
        <v>44616.633287037039</v>
      </c>
      <c r="F20" t="s">
        <v>126</v>
      </c>
      <c r="G20" t="s">
        <v>3</v>
      </c>
      <c r="H20" t="s">
        <v>146</v>
      </c>
      <c r="J20" t="s">
        <v>142</v>
      </c>
      <c r="K20">
        <v>133</v>
      </c>
      <c r="L20" t="s">
        <v>98</v>
      </c>
      <c r="M20">
        <v>0</v>
      </c>
      <c r="N20">
        <v>0</v>
      </c>
      <c r="S20">
        <v>0</v>
      </c>
      <c r="T20">
        <v>0</v>
      </c>
      <c r="U20">
        <v>0</v>
      </c>
      <c r="V20">
        <v>0</v>
      </c>
      <c r="W20">
        <v>0</v>
      </c>
      <c r="Y20" t="s">
        <v>6</v>
      </c>
      <c r="Z20">
        <v>20</v>
      </c>
      <c r="AA20" t="s">
        <v>123</v>
      </c>
      <c r="AB20" t="s">
        <v>124</v>
      </c>
      <c r="AC20" t="s">
        <v>89</v>
      </c>
      <c r="AD20" t="s">
        <v>15</v>
      </c>
      <c r="AE20" t="s">
        <v>125</v>
      </c>
      <c r="AF20" t="s">
        <v>26</v>
      </c>
      <c r="AG20">
        <v>0</v>
      </c>
      <c r="AH20">
        <v>0</v>
      </c>
      <c r="AI20" t="s">
        <v>33</v>
      </c>
      <c r="AJ20" t="s">
        <v>32</v>
      </c>
      <c r="AK20" t="s">
        <v>31</v>
      </c>
      <c r="AL20" t="s">
        <v>32</v>
      </c>
      <c r="AM20" t="s">
        <v>33</v>
      </c>
      <c r="AN20" t="s">
        <v>33</v>
      </c>
      <c r="AO20" t="s">
        <v>33</v>
      </c>
      <c r="AP20" t="s">
        <v>31</v>
      </c>
      <c r="AQ20" t="s">
        <v>31</v>
      </c>
      <c r="AR20" t="s">
        <v>31</v>
      </c>
      <c r="AS20" t="s">
        <v>31</v>
      </c>
      <c r="AT20" t="s">
        <v>31</v>
      </c>
      <c r="AV20" t="s">
        <v>32</v>
      </c>
      <c r="AW20" t="s">
        <v>33</v>
      </c>
      <c r="AX20" t="s">
        <v>32</v>
      </c>
      <c r="AZ20" t="s">
        <v>33</v>
      </c>
      <c r="BA20" t="s">
        <v>33</v>
      </c>
      <c r="BB20" t="s">
        <v>33</v>
      </c>
      <c r="BC20" t="s">
        <v>29</v>
      </c>
      <c r="BD20" t="s">
        <v>31</v>
      </c>
      <c r="BE20" t="s">
        <v>51</v>
      </c>
      <c r="BF20" t="s">
        <v>51</v>
      </c>
      <c r="BG20" t="s">
        <v>49</v>
      </c>
      <c r="BH20" t="s">
        <v>49</v>
      </c>
      <c r="BI20" t="s">
        <v>51</v>
      </c>
      <c r="BJ20" t="s">
        <v>51</v>
      </c>
      <c r="BK20" t="s">
        <v>48</v>
      </c>
      <c r="BL20" t="s">
        <v>48</v>
      </c>
      <c r="BM20" t="s">
        <v>51</v>
      </c>
      <c r="BN20" t="s">
        <v>51</v>
      </c>
      <c r="BO20" t="s">
        <v>51</v>
      </c>
      <c r="BS20" t="s">
        <v>32</v>
      </c>
      <c r="BT20" t="s">
        <v>32</v>
      </c>
      <c r="BU20" t="s">
        <v>29</v>
      </c>
      <c r="BV20" t="s">
        <v>29</v>
      </c>
      <c r="BW20" t="s">
        <v>33</v>
      </c>
      <c r="BX20" t="s">
        <v>16</v>
      </c>
      <c r="BY20" t="s">
        <v>15</v>
      </c>
      <c r="BZ20" t="s">
        <v>16</v>
      </c>
      <c r="CA20" t="s">
        <v>15</v>
      </c>
      <c r="CB20" t="s">
        <v>16</v>
      </c>
      <c r="CC20" t="s">
        <v>15</v>
      </c>
      <c r="CD20" t="s">
        <v>16</v>
      </c>
      <c r="CG20" t="s">
        <v>33</v>
      </c>
      <c r="CH20" t="s">
        <v>33</v>
      </c>
      <c r="CI20" t="s">
        <v>33</v>
      </c>
      <c r="CJ20" t="s">
        <v>33</v>
      </c>
      <c r="CL20" t="s">
        <v>31</v>
      </c>
      <c r="CM20" t="s">
        <v>33</v>
      </c>
      <c r="CN20" t="s">
        <v>33</v>
      </c>
      <c r="CO20" t="s">
        <v>33</v>
      </c>
      <c r="CP20" t="s">
        <v>33</v>
      </c>
      <c r="CQ20" t="s">
        <v>29</v>
      </c>
      <c r="CR20" t="s">
        <v>29</v>
      </c>
      <c r="CS20" t="s">
        <v>33</v>
      </c>
      <c r="CT20" t="s">
        <v>29</v>
      </c>
      <c r="CU20" t="s">
        <v>33</v>
      </c>
      <c r="CV20" t="s">
        <v>33</v>
      </c>
      <c r="CW20" t="s">
        <v>33</v>
      </c>
      <c r="CX20" t="s">
        <v>74</v>
      </c>
      <c r="CY20" t="s">
        <v>74</v>
      </c>
      <c r="CZ20" t="s">
        <v>74</v>
      </c>
      <c r="DA20" t="s">
        <v>80</v>
      </c>
      <c r="DB20" t="s">
        <v>78</v>
      </c>
      <c r="DC20" t="s">
        <v>79</v>
      </c>
      <c r="DD20" t="s">
        <v>78</v>
      </c>
      <c r="DE20" t="s">
        <v>79</v>
      </c>
      <c r="DF20" t="s">
        <v>78</v>
      </c>
      <c r="DG20" t="s">
        <v>78</v>
      </c>
      <c r="DH20" t="s">
        <v>79</v>
      </c>
      <c r="DI20" t="s">
        <v>84</v>
      </c>
      <c r="DJ20" t="s">
        <v>88</v>
      </c>
      <c r="DK20" s="52">
        <v>73.8</v>
      </c>
      <c r="DL20" s="52">
        <v>0.92249999999999999</v>
      </c>
      <c r="DQ20" s="52">
        <v>1.1927272727272726</v>
      </c>
      <c r="DV20" s="103">
        <v>0</v>
      </c>
      <c r="DW20" s="103">
        <v>0.58181818181818179</v>
      </c>
      <c r="DX20" s="103">
        <v>0.14545454545454545</v>
      </c>
      <c r="DY20" s="103">
        <v>0</v>
      </c>
      <c r="DZ20" s="103">
        <v>0.72727272727272729</v>
      </c>
      <c r="EA20" s="103">
        <v>0.43636363636363634</v>
      </c>
      <c r="EB20" s="103">
        <v>0</v>
      </c>
      <c r="EC20" s="103">
        <v>0.43636363636363634</v>
      </c>
      <c r="EG20" s="103">
        <v>2.9090909090909091E-2</v>
      </c>
      <c r="EH20" s="103">
        <v>0.46545454545454545</v>
      </c>
    </row>
    <row r="21" spans="2:138" x14ac:dyDescent="0.25">
      <c r="B21">
        <v>24</v>
      </c>
      <c r="C21" t="s">
        <v>86</v>
      </c>
      <c r="D21">
        <v>1</v>
      </c>
      <c r="E21" s="50">
        <v>44616.64503472222</v>
      </c>
      <c r="F21" t="s">
        <v>128</v>
      </c>
      <c r="G21" t="s">
        <v>3</v>
      </c>
      <c r="H21" t="s">
        <v>146</v>
      </c>
      <c r="J21" t="s">
        <v>143</v>
      </c>
      <c r="K21">
        <v>160</v>
      </c>
      <c r="L21" t="s">
        <v>98</v>
      </c>
      <c r="M21">
        <v>230</v>
      </c>
      <c r="N21" t="s">
        <v>7</v>
      </c>
      <c r="S21">
        <v>0</v>
      </c>
      <c r="T21">
        <v>0</v>
      </c>
      <c r="U21">
        <v>362</v>
      </c>
      <c r="V21" t="s">
        <v>7</v>
      </c>
      <c r="W21">
        <v>648</v>
      </c>
      <c r="X21" t="s">
        <v>7</v>
      </c>
      <c r="Y21" t="s">
        <v>6</v>
      </c>
      <c r="Z21">
        <v>40</v>
      </c>
      <c r="AA21" t="s">
        <v>10</v>
      </c>
      <c r="AB21" t="s">
        <v>127</v>
      </c>
      <c r="AC21" t="s">
        <v>89</v>
      </c>
      <c r="AD21" t="s">
        <v>15</v>
      </c>
      <c r="AE21" t="s">
        <v>19</v>
      </c>
      <c r="AF21" t="s">
        <v>26</v>
      </c>
      <c r="AG21">
        <v>0</v>
      </c>
      <c r="AH21">
        <v>0</v>
      </c>
      <c r="AI21" t="s">
        <v>33</v>
      </c>
      <c r="AJ21" t="s">
        <v>32</v>
      </c>
      <c r="AK21" t="s">
        <v>31</v>
      </c>
      <c r="AL21" t="s">
        <v>33</v>
      </c>
      <c r="AM21" t="s">
        <v>32</v>
      </c>
      <c r="AN21" t="s">
        <v>33</v>
      </c>
      <c r="AO21" t="s">
        <v>32</v>
      </c>
      <c r="AP21" t="s">
        <v>33</v>
      </c>
      <c r="AQ21" t="s">
        <v>33</v>
      </c>
      <c r="AR21" t="s">
        <v>33</v>
      </c>
      <c r="AS21" t="s">
        <v>33</v>
      </c>
      <c r="AT21" t="s">
        <v>33</v>
      </c>
      <c r="AV21" t="s">
        <v>33</v>
      </c>
      <c r="AW21" t="s">
        <v>33</v>
      </c>
      <c r="AX21" t="s">
        <v>33</v>
      </c>
      <c r="AZ21" t="s">
        <v>33</v>
      </c>
      <c r="BA21" t="s">
        <v>33</v>
      </c>
      <c r="BB21" t="s">
        <v>33</v>
      </c>
      <c r="BC21" t="s">
        <v>30</v>
      </c>
      <c r="BD21" t="s">
        <v>50</v>
      </c>
      <c r="BE21" t="s">
        <v>51</v>
      </c>
      <c r="BF21" t="s">
        <v>51</v>
      </c>
      <c r="BG21" t="s">
        <v>49</v>
      </c>
      <c r="BH21" t="s">
        <v>49</v>
      </c>
      <c r="BI21" t="s">
        <v>51</v>
      </c>
      <c r="BJ21" t="s">
        <v>49</v>
      </c>
      <c r="BK21" t="s">
        <v>31</v>
      </c>
      <c r="BL21" t="s">
        <v>49</v>
      </c>
      <c r="BM21" t="s">
        <v>51</v>
      </c>
      <c r="BN21" t="s">
        <v>50</v>
      </c>
      <c r="BO21" t="s">
        <v>51</v>
      </c>
      <c r="BS21" t="s">
        <v>32</v>
      </c>
      <c r="BT21" t="s">
        <v>32</v>
      </c>
      <c r="BU21" t="s">
        <v>30</v>
      </c>
      <c r="BV21" t="s">
        <v>29</v>
      </c>
      <c r="BW21" t="s">
        <v>30</v>
      </c>
      <c r="BX21" t="s">
        <v>17</v>
      </c>
      <c r="BY21" t="s">
        <v>15</v>
      </c>
      <c r="BZ21" t="s">
        <v>15</v>
      </c>
      <c r="CA21" t="s">
        <v>15</v>
      </c>
      <c r="CB21" t="s">
        <v>17</v>
      </c>
      <c r="CC21" t="s">
        <v>15</v>
      </c>
      <c r="CD21" t="s">
        <v>15</v>
      </c>
      <c r="CG21" t="s">
        <v>32</v>
      </c>
      <c r="CH21" t="s">
        <v>33</v>
      </c>
      <c r="CI21" t="s">
        <v>32</v>
      </c>
      <c r="CJ21" t="s">
        <v>33</v>
      </c>
      <c r="CL21" t="s">
        <v>30</v>
      </c>
      <c r="CM21" t="s">
        <v>32</v>
      </c>
      <c r="CN21" t="s">
        <v>32</v>
      </c>
      <c r="CO21" t="s">
        <v>32</v>
      </c>
      <c r="CP21" t="s">
        <v>32</v>
      </c>
      <c r="CQ21" t="s">
        <v>29</v>
      </c>
      <c r="CR21" t="s">
        <v>29</v>
      </c>
      <c r="CS21" t="s">
        <v>33</v>
      </c>
      <c r="CT21" t="s">
        <v>29</v>
      </c>
      <c r="CU21" t="s">
        <v>32</v>
      </c>
      <c r="CV21" t="s">
        <v>32</v>
      </c>
      <c r="CW21" t="s">
        <v>32</v>
      </c>
      <c r="CX21" t="s">
        <v>74</v>
      </c>
      <c r="CY21" t="s">
        <v>75</v>
      </c>
      <c r="CZ21" t="s">
        <v>74</v>
      </c>
      <c r="DA21" t="s">
        <v>79</v>
      </c>
      <c r="DB21" t="s">
        <v>78</v>
      </c>
      <c r="DC21" t="s">
        <v>79</v>
      </c>
      <c r="DD21" t="s">
        <v>78</v>
      </c>
      <c r="DE21" t="s">
        <v>77</v>
      </c>
      <c r="DF21" t="s">
        <v>78</v>
      </c>
      <c r="DG21" t="s">
        <v>78</v>
      </c>
      <c r="DH21" t="s">
        <v>78</v>
      </c>
      <c r="DI21" t="s">
        <v>31</v>
      </c>
      <c r="DJ21" t="s">
        <v>88</v>
      </c>
      <c r="DK21" s="52">
        <v>57</v>
      </c>
      <c r="DL21" s="52">
        <v>0.71250000000000002</v>
      </c>
      <c r="DQ21" s="52">
        <v>12.2</v>
      </c>
      <c r="DV21" s="103">
        <v>0.2</v>
      </c>
      <c r="DW21" s="103">
        <v>5</v>
      </c>
      <c r="DX21" s="103">
        <v>0</v>
      </c>
      <c r="DY21" s="103">
        <v>5</v>
      </c>
      <c r="DZ21" s="103">
        <v>10</v>
      </c>
      <c r="EA21" s="103">
        <v>0</v>
      </c>
      <c r="EB21" s="103">
        <v>2</v>
      </c>
      <c r="EC21" s="103">
        <v>2</v>
      </c>
      <c r="EG21" s="103">
        <v>0</v>
      </c>
      <c r="EH21" s="103">
        <v>2</v>
      </c>
    </row>
    <row r="22" spans="2:138" x14ac:dyDescent="0.25">
      <c r="B22">
        <v>2</v>
      </c>
      <c r="C22" s="1" t="s">
        <v>479</v>
      </c>
      <c r="D22">
        <v>1</v>
      </c>
      <c r="E22" s="50">
        <v>44512.332118055558</v>
      </c>
      <c r="F22" t="s">
        <v>152</v>
      </c>
      <c r="G22" t="s">
        <v>153</v>
      </c>
      <c r="H22" t="s">
        <v>154</v>
      </c>
      <c r="J22" t="s">
        <v>155</v>
      </c>
      <c r="K22">
        <v>0</v>
      </c>
      <c r="L22" t="s">
        <v>147</v>
      </c>
      <c r="M22">
        <v>287</v>
      </c>
      <c r="N22" t="s">
        <v>147</v>
      </c>
      <c r="S22">
        <v>40</v>
      </c>
      <c r="T22" t="s">
        <v>147</v>
      </c>
      <c r="U22">
        <v>0</v>
      </c>
      <c r="V22" t="s">
        <v>147</v>
      </c>
      <c r="W22">
        <v>0</v>
      </c>
      <c r="Y22" t="s">
        <v>6</v>
      </c>
      <c r="Z22">
        <v>20</v>
      </c>
      <c r="AA22" t="s">
        <v>147</v>
      </c>
      <c r="AB22" t="s">
        <v>147</v>
      </c>
      <c r="AC22" t="s">
        <v>12</v>
      </c>
      <c r="AD22" t="s">
        <v>15</v>
      </c>
      <c r="AE22" t="s">
        <v>20</v>
      </c>
      <c r="AF22" t="s">
        <v>26</v>
      </c>
      <c r="AG22">
        <v>2</v>
      </c>
      <c r="AH22" t="s">
        <v>147</v>
      </c>
      <c r="AI22" t="s">
        <v>32</v>
      </c>
      <c r="AJ22" t="s">
        <v>32</v>
      </c>
      <c r="AK22" t="s">
        <v>32</v>
      </c>
      <c r="AL22" t="s">
        <v>33</v>
      </c>
      <c r="AM22" t="s">
        <v>33</v>
      </c>
      <c r="AN22" t="s">
        <v>33</v>
      </c>
      <c r="AO22" t="s">
        <v>33</v>
      </c>
      <c r="AP22" t="s">
        <v>33</v>
      </c>
      <c r="AQ22" t="s">
        <v>33</v>
      </c>
      <c r="AR22" t="s">
        <v>32</v>
      </c>
      <c r="AS22" t="s">
        <v>32</v>
      </c>
      <c r="AT22" t="s">
        <v>32</v>
      </c>
      <c r="AW22" t="s">
        <v>33</v>
      </c>
      <c r="AX22" t="s">
        <v>32</v>
      </c>
      <c r="AZ22" t="s">
        <v>33</v>
      </c>
      <c r="BA22" t="s">
        <v>33</v>
      </c>
      <c r="BB22" t="s">
        <v>33</v>
      </c>
      <c r="BC22" t="s">
        <v>33</v>
      </c>
      <c r="BD22" t="s">
        <v>50</v>
      </c>
      <c r="BE22" t="s">
        <v>50</v>
      </c>
      <c r="BF22" t="s">
        <v>50</v>
      </c>
      <c r="BG22" t="s">
        <v>31</v>
      </c>
      <c r="BH22" t="s">
        <v>31</v>
      </c>
      <c r="BI22" t="s">
        <v>50</v>
      </c>
      <c r="BJ22" t="s">
        <v>50</v>
      </c>
      <c r="BK22" t="s">
        <v>51</v>
      </c>
      <c r="BL22" t="s">
        <v>51</v>
      </c>
      <c r="BM22" t="s">
        <v>51</v>
      </c>
      <c r="BN22" t="s">
        <v>50</v>
      </c>
      <c r="BP22" t="s">
        <v>156</v>
      </c>
      <c r="BQ22" t="s">
        <v>156</v>
      </c>
      <c r="BR22" t="s">
        <v>157</v>
      </c>
      <c r="BS22" t="s">
        <v>33</v>
      </c>
      <c r="BT22" t="s">
        <v>32</v>
      </c>
      <c r="CE22" t="s">
        <v>33</v>
      </c>
      <c r="CF22" t="s">
        <v>33</v>
      </c>
      <c r="CI22" t="s">
        <v>31</v>
      </c>
      <c r="CJ22" t="s">
        <v>33</v>
      </c>
      <c r="CK22" t="s">
        <v>33</v>
      </c>
      <c r="CL22" t="s">
        <v>32</v>
      </c>
      <c r="CM22" t="s">
        <v>31</v>
      </c>
      <c r="CN22" t="s">
        <v>33</v>
      </c>
      <c r="CO22" t="s">
        <v>33</v>
      </c>
      <c r="CP22" t="s">
        <v>33</v>
      </c>
      <c r="CQ22" t="s">
        <v>29</v>
      </c>
      <c r="CR22" t="s">
        <v>31</v>
      </c>
      <c r="CS22" t="s">
        <v>32</v>
      </c>
      <c r="CT22" t="s">
        <v>31</v>
      </c>
      <c r="CU22" t="s">
        <v>31</v>
      </c>
      <c r="CV22" t="s">
        <v>32</v>
      </c>
      <c r="CW22" t="s">
        <v>32</v>
      </c>
      <c r="CX22" t="s">
        <v>73</v>
      </c>
      <c r="CY22" t="s">
        <v>73</v>
      </c>
      <c r="CZ22" t="s">
        <v>73</v>
      </c>
      <c r="DA22" t="s">
        <v>79</v>
      </c>
      <c r="DB22" t="s">
        <v>79</v>
      </c>
      <c r="DC22" t="s">
        <v>78</v>
      </c>
      <c r="DE22" t="s">
        <v>78</v>
      </c>
      <c r="DF22" t="s">
        <v>78</v>
      </c>
      <c r="DG22" t="s">
        <v>79</v>
      </c>
      <c r="DH22" t="s">
        <v>78</v>
      </c>
      <c r="DI22" t="s">
        <v>84</v>
      </c>
      <c r="DJ22" t="s">
        <v>88</v>
      </c>
      <c r="DK22" s="96">
        <v>57</v>
      </c>
      <c r="DL22" s="96">
        <v>0.6785714285714286</v>
      </c>
      <c r="DM22" s="96">
        <v>23</v>
      </c>
      <c r="DN22" s="96">
        <v>31</v>
      </c>
      <c r="DO22" s="96">
        <v>16</v>
      </c>
      <c r="DP22" s="96">
        <v>0.4</v>
      </c>
      <c r="DQ22" s="96">
        <v>2.838888888888889</v>
      </c>
      <c r="DR22" s="104"/>
      <c r="DS22" s="104"/>
      <c r="DT22" s="104">
        <v>0.66666666666666663</v>
      </c>
      <c r="DU22" s="104">
        <v>1.4166666666666667</v>
      </c>
      <c r="DV22" s="104">
        <v>2.0833333333333335</v>
      </c>
      <c r="DW22" s="104"/>
      <c r="DX22" s="104"/>
      <c r="DY22" s="104"/>
      <c r="DZ22" s="104">
        <v>0.4</v>
      </c>
      <c r="EA22" s="104"/>
      <c r="EB22" s="104"/>
      <c r="EC22" s="104">
        <v>0.33333333333333331</v>
      </c>
      <c r="ED22" s="104">
        <v>0</v>
      </c>
      <c r="EE22" s="104">
        <v>2.2222222222222223E-2</v>
      </c>
      <c r="EF22" s="104">
        <v>0</v>
      </c>
      <c r="EG22" s="104"/>
      <c r="EH22" s="104">
        <v>0.35555555555555551</v>
      </c>
    </row>
    <row r="23" spans="2:138" x14ac:dyDescent="0.25">
      <c r="B23">
        <v>3</v>
      </c>
      <c r="C23" s="1" t="s">
        <v>479</v>
      </c>
      <c r="D23">
        <v>1</v>
      </c>
      <c r="E23" s="50">
        <v>44515.421805555554</v>
      </c>
      <c r="F23" t="s">
        <v>158</v>
      </c>
      <c r="G23" t="s">
        <v>153</v>
      </c>
      <c r="H23" t="s">
        <v>154</v>
      </c>
      <c r="J23" t="s">
        <v>159</v>
      </c>
      <c r="K23">
        <v>0</v>
      </c>
      <c r="L23" t="s">
        <v>147</v>
      </c>
      <c r="M23">
        <v>480</v>
      </c>
      <c r="N23" t="s">
        <v>147</v>
      </c>
      <c r="S23">
        <v>3</v>
      </c>
      <c r="T23" t="s">
        <v>147</v>
      </c>
      <c r="U23">
        <v>0</v>
      </c>
      <c r="V23" t="s">
        <v>147</v>
      </c>
      <c r="W23">
        <v>0</v>
      </c>
      <c r="Y23" t="s">
        <v>6</v>
      </c>
      <c r="Z23">
        <v>22</v>
      </c>
      <c r="AA23" t="s">
        <v>147</v>
      </c>
      <c r="AB23" t="s">
        <v>147</v>
      </c>
      <c r="AC23" t="s">
        <v>12</v>
      </c>
      <c r="AD23" t="s">
        <v>15</v>
      </c>
      <c r="AE23" t="s">
        <v>19</v>
      </c>
      <c r="AF23" t="s">
        <v>26</v>
      </c>
      <c r="AG23">
        <v>1</v>
      </c>
      <c r="AH23">
        <v>1</v>
      </c>
      <c r="AI23" t="s">
        <v>33</v>
      </c>
      <c r="AJ23" t="s">
        <v>33</v>
      </c>
      <c r="AK23" t="s">
        <v>30</v>
      </c>
      <c r="AL23" t="s">
        <v>33</v>
      </c>
      <c r="AM23" t="s">
        <v>32</v>
      </c>
      <c r="AN23" t="s">
        <v>33</v>
      </c>
      <c r="AO23" t="s">
        <v>30</v>
      </c>
      <c r="AP23" t="s">
        <v>33</v>
      </c>
      <c r="AQ23" t="s">
        <v>33</v>
      </c>
      <c r="AR23" t="s">
        <v>29</v>
      </c>
      <c r="AS23" t="s">
        <v>33</v>
      </c>
      <c r="AT23" t="s">
        <v>33</v>
      </c>
      <c r="AW23" t="s">
        <v>33</v>
      </c>
      <c r="AX23" t="s">
        <v>33</v>
      </c>
      <c r="AZ23" t="s">
        <v>33</v>
      </c>
      <c r="BA23" t="s">
        <v>33</v>
      </c>
      <c r="BB23" t="s">
        <v>33</v>
      </c>
      <c r="BC23" t="s">
        <v>33</v>
      </c>
      <c r="BD23" t="s">
        <v>51</v>
      </c>
      <c r="BE23" t="s">
        <v>51</v>
      </c>
      <c r="BF23" t="s">
        <v>51</v>
      </c>
      <c r="BG23" t="s">
        <v>51</v>
      </c>
      <c r="BH23" t="s">
        <v>31</v>
      </c>
      <c r="BI23" t="s">
        <v>51</v>
      </c>
      <c r="BJ23" t="s">
        <v>31</v>
      </c>
      <c r="BK23" t="s">
        <v>51</v>
      </c>
      <c r="BL23" t="s">
        <v>31</v>
      </c>
      <c r="BM23" t="s">
        <v>51</v>
      </c>
      <c r="BN23" t="s">
        <v>50</v>
      </c>
      <c r="BP23" t="s">
        <v>157</v>
      </c>
      <c r="BQ23" t="s">
        <v>157</v>
      </c>
      <c r="BR23" t="s">
        <v>157</v>
      </c>
      <c r="BS23" t="s">
        <v>33</v>
      </c>
      <c r="BT23" t="s">
        <v>33</v>
      </c>
      <c r="CE23" t="s">
        <v>33</v>
      </c>
      <c r="CF23" t="s">
        <v>29</v>
      </c>
      <c r="CI23" t="s">
        <v>33</v>
      </c>
      <c r="CJ23" t="s">
        <v>33</v>
      </c>
      <c r="CK23" t="s">
        <v>33</v>
      </c>
      <c r="CL23" t="s">
        <v>29</v>
      </c>
      <c r="CM23" t="s">
        <v>32</v>
      </c>
      <c r="CN23" t="s">
        <v>32</v>
      </c>
      <c r="CO23" t="s">
        <v>33</v>
      </c>
      <c r="CP23" t="s">
        <v>33</v>
      </c>
      <c r="CQ23" t="s">
        <v>29</v>
      </c>
      <c r="CR23" t="s">
        <v>33</v>
      </c>
      <c r="CS23" t="s">
        <v>33</v>
      </c>
      <c r="CT23" t="s">
        <v>29</v>
      </c>
      <c r="CU23" t="s">
        <v>31</v>
      </c>
      <c r="CV23" t="s">
        <v>31</v>
      </c>
      <c r="CW23" t="s">
        <v>31</v>
      </c>
      <c r="CX23" t="s">
        <v>73</v>
      </c>
      <c r="CY23" t="s">
        <v>73</v>
      </c>
      <c r="CZ23" t="s">
        <v>73</v>
      </c>
      <c r="DA23" t="s">
        <v>78</v>
      </c>
      <c r="DB23" t="s">
        <v>78</v>
      </c>
      <c r="DC23" t="s">
        <v>78</v>
      </c>
      <c r="DE23" t="s">
        <v>78</v>
      </c>
      <c r="DF23" t="s">
        <v>78</v>
      </c>
      <c r="DG23" t="s">
        <v>78</v>
      </c>
      <c r="DH23" t="s">
        <v>78</v>
      </c>
      <c r="DI23" t="s">
        <v>84</v>
      </c>
      <c r="DJ23" t="s">
        <v>88</v>
      </c>
      <c r="DK23" s="96">
        <v>58</v>
      </c>
      <c r="DL23" s="96">
        <v>0.69047619047619047</v>
      </c>
      <c r="DM23" s="96">
        <v>27</v>
      </c>
      <c r="DN23" s="96">
        <v>31</v>
      </c>
      <c r="DO23" s="96">
        <v>20</v>
      </c>
      <c r="DP23" s="96">
        <v>0.5</v>
      </c>
      <c r="DQ23" s="96">
        <v>2.9222222222222221</v>
      </c>
      <c r="DR23" s="104"/>
      <c r="DS23" s="104"/>
      <c r="DT23" s="104">
        <v>0.65</v>
      </c>
      <c r="DU23" s="104">
        <v>0.65</v>
      </c>
      <c r="DV23" s="104">
        <v>1.3</v>
      </c>
      <c r="DW23" s="104"/>
      <c r="DX23" s="104"/>
      <c r="DY23" s="104"/>
      <c r="DZ23" s="104">
        <v>0.73737373737373735</v>
      </c>
      <c r="EA23" s="104"/>
      <c r="EB23" s="104"/>
      <c r="EC23" s="104">
        <v>0.65</v>
      </c>
      <c r="ED23" s="104">
        <v>0</v>
      </c>
      <c r="EE23" s="104">
        <v>0.23484848484848486</v>
      </c>
      <c r="EF23" s="104">
        <v>0</v>
      </c>
      <c r="EG23" s="104"/>
      <c r="EH23" s="104">
        <v>0.88484848484848488</v>
      </c>
    </row>
    <row r="24" spans="2:138" x14ac:dyDescent="0.25">
      <c r="B24">
        <v>5</v>
      </c>
      <c r="C24" s="1" t="s">
        <v>479</v>
      </c>
      <c r="D24">
        <v>1</v>
      </c>
      <c r="E24" s="50">
        <v>44519.753518518519</v>
      </c>
      <c r="F24" t="s">
        <v>161</v>
      </c>
      <c r="G24" t="s">
        <v>162</v>
      </c>
      <c r="H24" t="s">
        <v>163</v>
      </c>
      <c r="J24" t="s">
        <v>164</v>
      </c>
      <c r="K24">
        <v>0</v>
      </c>
      <c r="L24" t="s">
        <v>7</v>
      </c>
      <c r="M24">
        <v>425</v>
      </c>
      <c r="N24" t="s">
        <v>7</v>
      </c>
      <c r="S24">
        <v>25</v>
      </c>
      <c r="T24" t="s">
        <v>7</v>
      </c>
      <c r="U24">
        <v>0</v>
      </c>
      <c r="V24" t="s">
        <v>7</v>
      </c>
      <c r="W24">
        <v>2</v>
      </c>
      <c r="X24" t="s">
        <v>7</v>
      </c>
      <c r="Y24" t="s">
        <v>6</v>
      </c>
      <c r="Z24">
        <v>20</v>
      </c>
      <c r="AA24" t="s">
        <v>9</v>
      </c>
      <c r="AB24" t="s">
        <v>165</v>
      </c>
      <c r="AC24" t="s">
        <v>13</v>
      </c>
      <c r="AD24" t="s">
        <v>16</v>
      </c>
      <c r="AE24" t="s">
        <v>166</v>
      </c>
      <c r="AF24" t="s">
        <v>26</v>
      </c>
      <c r="AG24">
        <v>5</v>
      </c>
      <c r="AH24">
        <v>5</v>
      </c>
      <c r="AI24" t="s">
        <v>33</v>
      </c>
      <c r="AJ24" t="s">
        <v>32</v>
      </c>
      <c r="AK24" t="s">
        <v>31</v>
      </c>
      <c r="AL24" t="s">
        <v>33</v>
      </c>
      <c r="AM24" s="1" t="s">
        <v>33</v>
      </c>
      <c r="AN24" t="s">
        <v>33</v>
      </c>
      <c r="AO24" t="s">
        <v>31</v>
      </c>
      <c r="AP24" t="s">
        <v>31</v>
      </c>
      <c r="AQ24" t="s">
        <v>32</v>
      </c>
      <c r="AR24" t="s">
        <v>33</v>
      </c>
      <c r="AS24" t="s">
        <v>32</v>
      </c>
      <c r="AT24" t="s">
        <v>32</v>
      </c>
      <c r="AW24" t="s">
        <v>31</v>
      </c>
      <c r="AX24" t="s">
        <v>31</v>
      </c>
      <c r="AZ24" t="s">
        <v>33</v>
      </c>
      <c r="BA24" t="s">
        <v>31</v>
      </c>
      <c r="BB24" t="s">
        <v>29</v>
      </c>
      <c r="BC24" t="s">
        <v>33</v>
      </c>
      <c r="BD24" t="s">
        <v>50</v>
      </c>
      <c r="BE24" t="s">
        <v>51</v>
      </c>
      <c r="BF24" t="s">
        <v>51</v>
      </c>
      <c r="BG24" t="s">
        <v>51</v>
      </c>
      <c r="BH24" t="s">
        <v>51</v>
      </c>
      <c r="BI24" t="s">
        <v>51</v>
      </c>
      <c r="BJ24" t="s">
        <v>51</v>
      </c>
      <c r="BK24" t="s">
        <v>51</v>
      </c>
      <c r="BL24" t="s">
        <v>51</v>
      </c>
      <c r="BM24" t="s">
        <v>51</v>
      </c>
      <c r="BN24" t="s">
        <v>51</v>
      </c>
      <c r="BP24" t="s">
        <v>156</v>
      </c>
      <c r="BQ24" t="s">
        <v>157</v>
      </c>
      <c r="BR24" t="s">
        <v>31</v>
      </c>
      <c r="BS24" t="s">
        <v>34</v>
      </c>
      <c r="BT24" t="s">
        <v>32</v>
      </c>
      <c r="CE24" t="s">
        <v>31</v>
      </c>
      <c r="CF24" t="s">
        <v>29</v>
      </c>
      <c r="CI24" t="s">
        <v>32</v>
      </c>
      <c r="CJ24" t="s">
        <v>33</v>
      </c>
      <c r="CK24" t="s">
        <v>33</v>
      </c>
      <c r="CL24" t="s">
        <v>31</v>
      </c>
      <c r="CM24" t="s">
        <v>33</v>
      </c>
      <c r="CN24" t="s">
        <v>31</v>
      </c>
      <c r="CO24" t="s">
        <v>33</v>
      </c>
      <c r="CP24" t="s">
        <v>33</v>
      </c>
      <c r="CQ24" t="s">
        <v>31</v>
      </c>
      <c r="CR24" t="s">
        <v>30</v>
      </c>
      <c r="CS24" t="s">
        <v>32</v>
      </c>
      <c r="CT24" t="s">
        <v>29</v>
      </c>
      <c r="CU24" t="s">
        <v>147</v>
      </c>
      <c r="CV24" t="s">
        <v>147</v>
      </c>
      <c r="CW24" t="s">
        <v>147</v>
      </c>
      <c r="CX24" t="s">
        <v>147</v>
      </c>
      <c r="CY24" t="s">
        <v>147</v>
      </c>
      <c r="CZ24" t="s">
        <v>147</v>
      </c>
      <c r="DA24" t="s">
        <v>147</v>
      </c>
      <c r="DB24" t="s">
        <v>147</v>
      </c>
      <c r="DC24" t="s">
        <v>147</v>
      </c>
      <c r="DE24" t="s">
        <v>147</v>
      </c>
      <c r="DF24" t="s">
        <v>147</v>
      </c>
      <c r="DG24" t="s">
        <v>147</v>
      </c>
      <c r="DH24" t="s">
        <v>147</v>
      </c>
      <c r="DI24" t="s">
        <v>147</v>
      </c>
      <c r="DJ24" t="s">
        <v>88</v>
      </c>
      <c r="DK24" s="96">
        <v>44</v>
      </c>
      <c r="DL24" s="96">
        <v>0.52380952380952384</v>
      </c>
      <c r="DM24" s="96">
        <v>21</v>
      </c>
      <c r="DN24" s="96">
        <v>26</v>
      </c>
      <c r="DO24" s="96">
        <v>18</v>
      </c>
      <c r="DP24" s="96">
        <v>0.45</v>
      </c>
      <c r="DQ24" s="96">
        <v>0</v>
      </c>
      <c r="DR24" s="104"/>
      <c r="DS24" s="104"/>
      <c r="DT24" s="104">
        <v>0</v>
      </c>
      <c r="DU24" s="104"/>
      <c r="DV24" s="104">
        <v>0</v>
      </c>
      <c r="DW24" s="104"/>
      <c r="DX24" s="104"/>
      <c r="DY24" s="104"/>
      <c r="DZ24" s="104"/>
      <c r="EA24" s="104"/>
      <c r="EB24" s="104"/>
      <c r="EC24" s="104"/>
      <c r="ED24" s="104"/>
      <c r="EE24" s="104"/>
      <c r="EF24" s="104"/>
      <c r="EG24" s="104"/>
      <c r="EH24" s="104">
        <v>0</v>
      </c>
    </row>
    <row r="25" spans="2:138" x14ac:dyDescent="0.25">
      <c r="B25">
        <v>7</v>
      </c>
      <c r="C25" s="1" t="s">
        <v>479</v>
      </c>
      <c r="D25">
        <v>1</v>
      </c>
      <c r="E25" s="50">
        <v>44522.382199074076</v>
      </c>
      <c r="F25" t="s">
        <v>167</v>
      </c>
      <c r="G25" t="s">
        <v>153</v>
      </c>
      <c r="H25" t="s">
        <v>154</v>
      </c>
      <c r="J25" t="s">
        <v>168</v>
      </c>
      <c r="K25">
        <v>0</v>
      </c>
      <c r="L25" t="s">
        <v>147</v>
      </c>
      <c r="M25">
        <v>350</v>
      </c>
      <c r="N25" t="s">
        <v>147</v>
      </c>
      <c r="S25">
        <v>3</v>
      </c>
      <c r="T25" t="s">
        <v>147</v>
      </c>
      <c r="U25">
        <v>0</v>
      </c>
      <c r="V25" t="s">
        <v>147</v>
      </c>
      <c r="W25">
        <v>0</v>
      </c>
      <c r="Y25" t="s">
        <v>6</v>
      </c>
      <c r="Z25">
        <v>3</v>
      </c>
      <c r="AA25" t="s">
        <v>147</v>
      </c>
      <c r="AB25" t="s">
        <v>147</v>
      </c>
      <c r="AC25" t="s">
        <v>12</v>
      </c>
      <c r="AD25" t="s">
        <v>16</v>
      </c>
      <c r="AE25" t="s">
        <v>20</v>
      </c>
      <c r="AF25" t="s">
        <v>25</v>
      </c>
      <c r="AG25">
        <v>1</v>
      </c>
      <c r="AH25">
        <v>1</v>
      </c>
      <c r="AI25" t="s">
        <v>32</v>
      </c>
      <c r="AJ25" t="s">
        <v>31</v>
      </c>
      <c r="AK25" t="s">
        <v>33</v>
      </c>
      <c r="AL25" t="s">
        <v>31</v>
      </c>
      <c r="AM25" t="s">
        <v>29</v>
      </c>
      <c r="AN25" t="s">
        <v>33</v>
      </c>
      <c r="AO25" t="s">
        <v>29</v>
      </c>
      <c r="AP25" t="s">
        <v>33</v>
      </c>
      <c r="AQ25" t="s">
        <v>29</v>
      </c>
      <c r="AR25" t="s">
        <v>29</v>
      </c>
      <c r="AS25" t="s">
        <v>29</v>
      </c>
      <c r="AT25" t="s">
        <v>29</v>
      </c>
      <c r="AW25" t="s">
        <v>33</v>
      </c>
      <c r="AX25" t="s">
        <v>29</v>
      </c>
      <c r="AZ25" t="s">
        <v>33</v>
      </c>
      <c r="BA25" t="s">
        <v>29</v>
      </c>
      <c r="BB25" t="s">
        <v>29</v>
      </c>
      <c r="BC25" t="s">
        <v>33</v>
      </c>
      <c r="BD25" t="s">
        <v>51</v>
      </c>
      <c r="BE25" t="s">
        <v>50</v>
      </c>
      <c r="BF25" t="s">
        <v>50</v>
      </c>
      <c r="BG25" t="s">
        <v>31</v>
      </c>
      <c r="BH25" t="s">
        <v>49</v>
      </c>
      <c r="BI25" t="s">
        <v>50</v>
      </c>
      <c r="BJ25" t="s">
        <v>51</v>
      </c>
      <c r="BK25" t="s">
        <v>51</v>
      </c>
      <c r="BL25" t="s">
        <v>31</v>
      </c>
      <c r="BM25" t="s">
        <v>50</v>
      </c>
      <c r="BN25" t="s">
        <v>31</v>
      </c>
      <c r="BP25" t="s">
        <v>157</v>
      </c>
      <c r="BQ25" t="s">
        <v>157</v>
      </c>
      <c r="BR25" t="s">
        <v>157</v>
      </c>
      <c r="BS25" t="s">
        <v>33</v>
      </c>
      <c r="BT25" t="s">
        <v>33</v>
      </c>
      <c r="CE25" t="s">
        <v>33</v>
      </c>
      <c r="CF25" t="s">
        <v>33</v>
      </c>
      <c r="CI25" t="s">
        <v>33</v>
      </c>
      <c r="CJ25" t="s">
        <v>33</v>
      </c>
      <c r="CK25" t="s">
        <v>30</v>
      </c>
      <c r="CL25" t="s">
        <v>33</v>
      </c>
      <c r="CM25" t="s">
        <v>33</v>
      </c>
      <c r="CN25" t="s">
        <v>33</v>
      </c>
      <c r="CO25" t="s">
        <v>33</v>
      </c>
      <c r="CP25" t="s">
        <v>31</v>
      </c>
      <c r="CQ25" t="s">
        <v>31</v>
      </c>
      <c r="CR25" t="s">
        <v>29</v>
      </c>
      <c r="CS25" t="s">
        <v>32</v>
      </c>
      <c r="CT25" t="s">
        <v>31</v>
      </c>
      <c r="CU25" t="s">
        <v>30</v>
      </c>
      <c r="CV25" t="s">
        <v>30</v>
      </c>
      <c r="CW25" t="s">
        <v>30</v>
      </c>
      <c r="CX25" t="s">
        <v>74</v>
      </c>
      <c r="CY25" t="s">
        <v>74</v>
      </c>
      <c r="CZ25" t="s">
        <v>74</v>
      </c>
      <c r="DA25" t="s">
        <v>80</v>
      </c>
      <c r="DB25" t="s">
        <v>78</v>
      </c>
      <c r="DC25" t="s">
        <v>79</v>
      </c>
      <c r="DE25" t="s">
        <v>78</v>
      </c>
      <c r="DF25" t="s">
        <v>78</v>
      </c>
      <c r="DG25" t="s">
        <v>80</v>
      </c>
      <c r="DH25" t="s">
        <v>78</v>
      </c>
      <c r="DI25" t="s">
        <v>84</v>
      </c>
      <c r="DJ25" t="s">
        <v>88</v>
      </c>
      <c r="DK25" s="96">
        <v>50</v>
      </c>
      <c r="DL25" s="96">
        <v>0.59523809523809523</v>
      </c>
      <c r="DM25" s="96">
        <v>15</v>
      </c>
      <c r="DN25" s="96">
        <v>28</v>
      </c>
      <c r="DO25" s="96">
        <v>9</v>
      </c>
      <c r="DP25" s="96">
        <v>0.22500000000000001</v>
      </c>
      <c r="DQ25" s="96">
        <v>5.0197368421052637</v>
      </c>
      <c r="DR25" s="104"/>
      <c r="DS25" s="104"/>
      <c r="DT25" s="104">
        <v>0.26973684210526316</v>
      </c>
      <c r="DU25" s="104">
        <v>1</v>
      </c>
      <c r="DV25" s="104">
        <v>1.2697368421052633</v>
      </c>
      <c r="DW25" s="104"/>
      <c r="DX25" s="104"/>
      <c r="DY25" s="104"/>
      <c r="DZ25" s="104">
        <v>2.25</v>
      </c>
      <c r="EA25" s="104"/>
      <c r="EB25" s="104"/>
      <c r="EC25" s="104">
        <v>0</v>
      </c>
      <c r="ED25" s="104">
        <v>0</v>
      </c>
      <c r="EE25" s="104">
        <v>0</v>
      </c>
      <c r="EF25" s="104">
        <v>1.5</v>
      </c>
      <c r="EG25" s="104"/>
      <c r="EH25" s="104">
        <v>0</v>
      </c>
    </row>
    <row r="26" spans="2:138" x14ac:dyDescent="0.25">
      <c r="B26">
        <v>8</v>
      </c>
      <c r="C26" s="1" t="s">
        <v>479</v>
      </c>
      <c r="D26">
        <v>1</v>
      </c>
      <c r="E26" s="50">
        <v>44522.412870370368</v>
      </c>
      <c r="F26" t="s">
        <v>169</v>
      </c>
      <c r="G26" t="s">
        <v>153</v>
      </c>
      <c r="H26" t="s">
        <v>154</v>
      </c>
      <c r="J26" t="s">
        <v>170</v>
      </c>
      <c r="K26">
        <v>0</v>
      </c>
      <c r="L26" t="s">
        <v>147</v>
      </c>
      <c r="M26">
        <v>570</v>
      </c>
      <c r="N26" t="s">
        <v>147</v>
      </c>
      <c r="S26">
        <v>6</v>
      </c>
      <c r="T26" t="s">
        <v>147</v>
      </c>
      <c r="U26">
        <v>0</v>
      </c>
      <c r="V26" t="s">
        <v>147</v>
      </c>
      <c r="W26">
        <v>0</v>
      </c>
      <c r="Y26" t="s">
        <v>6</v>
      </c>
      <c r="Z26">
        <v>27</v>
      </c>
      <c r="AA26" t="s">
        <v>147</v>
      </c>
      <c r="AB26" t="s">
        <v>147</v>
      </c>
      <c r="AC26" t="s">
        <v>12</v>
      </c>
      <c r="AD26" t="s">
        <v>15</v>
      </c>
      <c r="AE26" t="s">
        <v>125</v>
      </c>
      <c r="AF26" t="s">
        <v>25</v>
      </c>
      <c r="AG26">
        <v>1</v>
      </c>
      <c r="AH26">
        <v>1</v>
      </c>
      <c r="AI26" t="s">
        <v>32</v>
      </c>
      <c r="AJ26" t="s">
        <v>31</v>
      </c>
      <c r="AK26" t="s">
        <v>30</v>
      </c>
      <c r="AL26" t="s">
        <v>32</v>
      </c>
      <c r="AM26" t="s">
        <v>31</v>
      </c>
      <c r="AN26" t="s">
        <v>32</v>
      </c>
      <c r="AO26" t="s">
        <v>32</v>
      </c>
      <c r="AP26" t="s">
        <v>32</v>
      </c>
      <c r="AQ26" t="s">
        <v>31</v>
      </c>
      <c r="AR26" t="s">
        <v>31</v>
      </c>
      <c r="AS26" t="s">
        <v>31</v>
      </c>
      <c r="AT26" t="s">
        <v>31</v>
      </c>
      <c r="AW26" t="s">
        <v>32</v>
      </c>
      <c r="AX26" t="s">
        <v>32</v>
      </c>
      <c r="AZ26" t="s">
        <v>32</v>
      </c>
      <c r="BA26" t="s">
        <v>32</v>
      </c>
      <c r="BB26" t="s">
        <v>31</v>
      </c>
      <c r="BC26" t="s">
        <v>32</v>
      </c>
      <c r="BD26" t="s">
        <v>50</v>
      </c>
      <c r="BE26" t="s">
        <v>50</v>
      </c>
      <c r="BF26" t="s">
        <v>50</v>
      </c>
      <c r="BG26" t="s">
        <v>31</v>
      </c>
      <c r="BH26" t="s">
        <v>49</v>
      </c>
      <c r="BI26" t="s">
        <v>50</v>
      </c>
      <c r="BJ26" t="s">
        <v>50</v>
      </c>
      <c r="BK26" t="s">
        <v>50</v>
      </c>
      <c r="BL26" t="s">
        <v>50</v>
      </c>
      <c r="BM26" t="s">
        <v>50</v>
      </c>
      <c r="BN26" t="s">
        <v>50</v>
      </c>
      <c r="BP26" t="s">
        <v>156</v>
      </c>
      <c r="BQ26" t="s">
        <v>156</v>
      </c>
      <c r="BR26" t="s">
        <v>156</v>
      </c>
      <c r="BS26" t="s">
        <v>32</v>
      </c>
      <c r="BT26" t="s">
        <v>32</v>
      </c>
      <c r="CE26" t="s">
        <v>31</v>
      </c>
      <c r="CF26" t="s">
        <v>32</v>
      </c>
      <c r="CI26" t="s">
        <v>31</v>
      </c>
      <c r="CJ26" t="s">
        <v>32</v>
      </c>
      <c r="CK26" t="s">
        <v>31</v>
      </c>
      <c r="CL26" t="s">
        <v>32</v>
      </c>
      <c r="CM26" t="s">
        <v>31</v>
      </c>
      <c r="CN26" t="s">
        <v>32</v>
      </c>
      <c r="CO26" t="s">
        <v>32</v>
      </c>
      <c r="CP26" t="s">
        <v>32</v>
      </c>
      <c r="CQ26" t="s">
        <v>30</v>
      </c>
      <c r="CR26" t="s">
        <v>30</v>
      </c>
      <c r="CS26" t="s">
        <v>30</v>
      </c>
      <c r="CT26" t="s">
        <v>31</v>
      </c>
      <c r="CU26" t="s">
        <v>31</v>
      </c>
      <c r="CV26" t="s">
        <v>31</v>
      </c>
      <c r="CW26" t="s">
        <v>31</v>
      </c>
      <c r="CX26" t="s">
        <v>73</v>
      </c>
      <c r="CY26" t="s">
        <v>73</v>
      </c>
      <c r="CZ26" t="s">
        <v>73</v>
      </c>
      <c r="DA26" t="s">
        <v>77</v>
      </c>
      <c r="DB26" t="s">
        <v>77</v>
      </c>
      <c r="DC26" t="s">
        <v>78</v>
      </c>
      <c r="DE26" t="s">
        <v>79</v>
      </c>
      <c r="DF26" t="s">
        <v>79</v>
      </c>
      <c r="DG26" t="s">
        <v>78</v>
      </c>
      <c r="DH26" t="s">
        <v>79</v>
      </c>
      <c r="DI26" t="s">
        <v>84</v>
      </c>
      <c r="DJ26" t="s">
        <v>88</v>
      </c>
      <c r="DK26" s="96">
        <v>50</v>
      </c>
      <c r="DL26" s="96">
        <v>0.59523809523809523</v>
      </c>
      <c r="DM26" s="96">
        <v>23</v>
      </c>
      <c r="DN26" s="96">
        <v>31</v>
      </c>
      <c r="DO26" s="96">
        <v>16</v>
      </c>
      <c r="DP26" s="96">
        <v>0.4</v>
      </c>
      <c r="DQ26" s="96">
        <v>2.833333333333333</v>
      </c>
      <c r="DR26" s="104"/>
      <c r="DS26" s="104"/>
      <c r="DT26" s="104">
        <v>0.33333333333333331</v>
      </c>
      <c r="DU26" s="104">
        <v>0.5</v>
      </c>
      <c r="DV26" s="104">
        <v>0.83333333333333326</v>
      </c>
      <c r="DW26" s="104"/>
      <c r="DX26" s="104"/>
      <c r="DY26" s="104"/>
      <c r="DZ26" s="104">
        <v>1</v>
      </c>
      <c r="EA26" s="104"/>
      <c r="EB26" s="104"/>
      <c r="EC26" s="104">
        <v>0.5</v>
      </c>
      <c r="ED26" s="104">
        <v>0</v>
      </c>
      <c r="EE26" s="104">
        <v>0</v>
      </c>
      <c r="EF26" s="104">
        <v>0.5</v>
      </c>
      <c r="EG26" s="104"/>
      <c r="EH26" s="104">
        <v>0.5</v>
      </c>
    </row>
    <row r="27" spans="2:138" x14ac:dyDescent="0.25">
      <c r="B27">
        <v>11</v>
      </c>
      <c r="C27" s="1" t="s">
        <v>479</v>
      </c>
      <c r="D27">
        <v>1</v>
      </c>
      <c r="E27" s="50">
        <v>44522.543391203704</v>
      </c>
      <c r="F27" t="s">
        <v>171</v>
      </c>
      <c r="G27" t="s">
        <v>153</v>
      </c>
      <c r="H27" t="s">
        <v>154</v>
      </c>
      <c r="J27" t="s">
        <v>172</v>
      </c>
      <c r="K27">
        <v>0</v>
      </c>
      <c r="L27" t="s">
        <v>147</v>
      </c>
      <c r="M27">
        <v>193</v>
      </c>
      <c r="N27" t="s">
        <v>147</v>
      </c>
      <c r="S27">
        <v>8</v>
      </c>
      <c r="T27" t="s">
        <v>147</v>
      </c>
      <c r="U27">
        <v>0</v>
      </c>
      <c r="V27" t="s">
        <v>147</v>
      </c>
      <c r="W27">
        <v>0</v>
      </c>
      <c r="Y27" t="s">
        <v>6</v>
      </c>
      <c r="Z27">
        <v>19.5</v>
      </c>
      <c r="AA27" t="s">
        <v>147</v>
      </c>
      <c r="AB27" t="s">
        <v>147</v>
      </c>
      <c r="AC27" t="s">
        <v>13</v>
      </c>
      <c r="AD27" t="s">
        <v>16</v>
      </c>
      <c r="AE27" t="s">
        <v>173</v>
      </c>
      <c r="AF27" t="s">
        <v>25</v>
      </c>
      <c r="AG27">
        <v>1</v>
      </c>
      <c r="AH27">
        <v>2</v>
      </c>
      <c r="AI27" t="s">
        <v>33</v>
      </c>
      <c r="AJ27" t="s">
        <v>32</v>
      </c>
      <c r="AK27" t="s">
        <v>33</v>
      </c>
      <c r="AL27" t="s">
        <v>33</v>
      </c>
      <c r="AM27" t="s">
        <v>29</v>
      </c>
      <c r="AN27" t="s">
        <v>33</v>
      </c>
      <c r="AO27" t="s">
        <v>33</v>
      </c>
      <c r="AP27" t="s">
        <v>33</v>
      </c>
      <c r="AQ27" t="s">
        <v>33</v>
      </c>
      <c r="AR27" t="s">
        <v>33</v>
      </c>
      <c r="AS27" t="s">
        <v>33</v>
      </c>
      <c r="AT27" t="s">
        <v>33</v>
      </c>
      <c r="AW27" t="s">
        <v>33</v>
      </c>
      <c r="AX27" t="s">
        <v>33</v>
      </c>
      <c r="AZ27" t="s">
        <v>33</v>
      </c>
      <c r="BA27" t="s">
        <v>33</v>
      </c>
      <c r="BB27" t="s">
        <v>33</v>
      </c>
      <c r="BC27" t="s">
        <v>33</v>
      </c>
      <c r="BD27" t="s">
        <v>51</v>
      </c>
      <c r="BE27" t="s">
        <v>51</v>
      </c>
      <c r="BF27" t="s">
        <v>51</v>
      </c>
      <c r="BG27" t="s">
        <v>31</v>
      </c>
      <c r="BH27" t="s">
        <v>31</v>
      </c>
      <c r="BI27" t="s">
        <v>51</v>
      </c>
      <c r="BJ27" t="s">
        <v>51</v>
      </c>
      <c r="BK27" t="s">
        <v>51</v>
      </c>
      <c r="BL27" t="s">
        <v>51</v>
      </c>
      <c r="BM27" t="s">
        <v>51</v>
      </c>
      <c r="BN27" t="s">
        <v>51</v>
      </c>
      <c r="BP27" t="s">
        <v>157</v>
      </c>
      <c r="BQ27" t="s">
        <v>157</v>
      </c>
      <c r="BR27" t="s">
        <v>157</v>
      </c>
      <c r="BS27" t="s">
        <v>33</v>
      </c>
      <c r="BT27" t="s">
        <v>30</v>
      </c>
      <c r="CE27" t="s">
        <v>33</v>
      </c>
      <c r="CF27" t="s">
        <v>33</v>
      </c>
      <c r="CI27" t="s">
        <v>31</v>
      </c>
      <c r="CJ27" t="s">
        <v>33</v>
      </c>
      <c r="CK27" t="s">
        <v>33</v>
      </c>
      <c r="CL27" t="s">
        <v>33</v>
      </c>
      <c r="CM27" t="s">
        <v>33</v>
      </c>
      <c r="CN27" t="s">
        <v>32</v>
      </c>
      <c r="CO27" t="s">
        <v>33</v>
      </c>
      <c r="CP27" t="s">
        <v>33</v>
      </c>
      <c r="CQ27" t="s">
        <v>29</v>
      </c>
      <c r="CR27" t="s">
        <v>33</v>
      </c>
      <c r="CS27" t="s">
        <v>33</v>
      </c>
      <c r="CT27" t="s">
        <v>29</v>
      </c>
      <c r="CU27" t="s">
        <v>32</v>
      </c>
      <c r="CV27" t="s">
        <v>32</v>
      </c>
      <c r="CW27" t="s">
        <v>32</v>
      </c>
      <c r="CX27" t="s">
        <v>73</v>
      </c>
      <c r="CY27" t="s">
        <v>74</v>
      </c>
      <c r="CZ27" t="s">
        <v>74</v>
      </c>
      <c r="DA27" t="s">
        <v>78</v>
      </c>
      <c r="DB27" t="s">
        <v>79</v>
      </c>
      <c r="DC27" t="s">
        <v>78</v>
      </c>
      <c r="DE27" t="s">
        <v>78</v>
      </c>
      <c r="DF27" t="s">
        <v>79</v>
      </c>
      <c r="DG27" t="s">
        <v>79</v>
      </c>
      <c r="DH27" t="s">
        <v>78</v>
      </c>
      <c r="DI27" t="s">
        <v>85</v>
      </c>
      <c r="DJ27" t="s">
        <v>88</v>
      </c>
      <c r="DK27" s="96">
        <v>56</v>
      </c>
      <c r="DL27" s="96">
        <v>0.66666666666666663</v>
      </c>
      <c r="DM27" s="96">
        <v>21</v>
      </c>
      <c r="DN27" s="96">
        <v>28</v>
      </c>
      <c r="DO27" s="96">
        <v>15</v>
      </c>
      <c r="DP27" s="96">
        <v>0.375</v>
      </c>
      <c r="DQ27" s="96">
        <v>4</v>
      </c>
      <c r="DR27" s="104"/>
      <c r="DS27" s="104"/>
      <c r="DT27" s="104">
        <v>0</v>
      </c>
      <c r="DU27" s="104">
        <v>1</v>
      </c>
      <c r="DV27" s="104">
        <v>1</v>
      </c>
      <c r="DW27" s="104"/>
      <c r="DX27" s="104"/>
      <c r="DY27" s="104"/>
      <c r="DZ27" s="104">
        <v>2</v>
      </c>
      <c r="EA27" s="104"/>
      <c r="EB27" s="104"/>
      <c r="EC27" s="104">
        <v>0</v>
      </c>
      <c r="ED27" s="104">
        <v>0</v>
      </c>
      <c r="EE27" s="104">
        <v>0</v>
      </c>
      <c r="EF27" s="104">
        <v>1</v>
      </c>
      <c r="EG27" s="104"/>
      <c r="EH27" s="104">
        <v>0</v>
      </c>
    </row>
    <row r="28" spans="2:138" x14ac:dyDescent="0.25">
      <c r="B28">
        <v>12</v>
      </c>
      <c r="C28" s="1" t="s">
        <v>479</v>
      </c>
      <c r="D28">
        <v>1</v>
      </c>
      <c r="E28" s="50">
        <v>44523.371122685188</v>
      </c>
      <c r="F28" t="s">
        <v>174</v>
      </c>
      <c r="G28" t="s">
        <v>153</v>
      </c>
      <c r="H28" t="s">
        <v>154</v>
      </c>
      <c r="J28" t="s">
        <v>160</v>
      </c>
      <c r="K28">
        <v>0</v>
      </c>
      <c r="L28" t="s">
        <v>147</v>
      </c>
      <c r="M28">
        <v>272.49</v>
      </c>
      <c r="N28" t="s">
        <v>147</v>
      </c>
      <c r="S28">
        <v>2.31</v>
      </c>
      <c r="T28" t="s">
        <v>147</v>
      </c>
      <c r="U28">
        <v>0</v>
      </c>
      <c r="V28" t="s">
        <v>147</v>
      </c>
      <c r="W28">
        <v>0</v>
      </c>
      <c r="Y28" t="s">
        <v>6</v>
      </c>
      <c r="Z28">
        <v>29</v>
      </c>
      <c r="AA28" t="s">
        <v>147</v>
      </c>
      <c r="AB28" t="s">
        <v>147</v>
      </c>
      <c r="AC28" t="s">
        <v>12</v>
      </c>
      <c r="AD28" t="s">
        <v>15</v>
      </c>
      <c r="AE28" t="s">
        <v>19</v>
      </c>
      <c r="AF28" t="s">
        <v>25</v>
      </c>
      <c r="AG28">
        <v>1</v>
      </c>
      <c r="AH28">
        <v>1</v>
      </c>
      <c r="AI28" t="s">
        <v>33</v>
      </c>
      <c r="AJ28" t="s">
        <v>30</v>
      </c>
      <c r="AK28" t="s">
        <v>31</v>
      </c>
      <c r="AL28" t="s">
        <v>33</v>
      </c>
      <c r="AM28" t="s">
        <v>33</v>
      </c>
      <c r="AN28" t="s">
        <v>33</v>
      </c>
      <c r="AO28" t="s">
        <v>31</v>
      </c>
      <c r="AP28" t="s">
        <v>33</v>
      </c>
      <c r="AQ28" t="s">
        <v>31</v>
      </c>
      <c r="AR28" t="s">
        <v>31</v>
      </c>
      <c r="AS28" t="s">
        <v>31</v>
      </c>
      <c r="AT28" t="s">
        <v>31</v>
      </c>
      <c r="AW28" t="s">
        <v>33</v>
      </c>
      <c r="AX28" t="s">
        <v>33</v>
      </c>
      <c r="AZ28" t="s">
        <v>33</v>
      </c>
      <c r="BA28" t="s">
        <v>33</v>
      </c>
      <c r="BB28" t="s">
        <v>33</v>
      </c>
      <c r="BC28" t="s">
        <v>31</v>
      </c>
      <c r="BD28" t="s">
        <v>51</v>
      </c>
      <c r="BE28" t="s">
        <v>51</v>
      </c>
      <c r="BF28" t="s">
        <v>51</v>
      </c>
      <c r="BG28" t="s">
        <v>48</v>
      </c>
      <c r="BH28" t="s">
        <v>48</v>
      </c>
      <c r="BI28" t="s">
        <v>51</v>
      </c>
      <c r="BJ28" t="s">
        <v>51</v>
      </c>
      <c r="BK28" t="s">
        <v>51</v>
      </c>
      <c r="BL28" t="s">
        <v>51</v>
      </c>
      <c r="BM28" t="s">
        <v>51</v>
      </c>
      <c r="BN28" t="s">
        <v>51</v>
      </c>
      <c r="BP28" t="s">
        <v>31</v>
      </c>
      <c r="BQ28" t="s">
        <v>157</v>
      </c>
      <c r="BR28" t="s">
        <v>157</v>
      </c>
      <c r="BS28" t="s">
        <v>33</v>
      </c>
      <c r="BT28" t="s">
        <v>33</v>
      </c>
      <c r="CE28" t="s">
        <v>31</v>
      </c>
      <c r="CF28" t="s">
        <v>32</v>
      </c>
      <c r="CI28" t="s">
        <v>29</v>
      </c>
      <c r="CJ28" t="s">
        <v>33</v>
      </c>
      <c r="CK28" t="s">
        <v>33</v>
      </c>
      <c r="CL28" t="s">
        <v>32</v>
      </c>
      <c r="CM28" t="s">
        <v>32</v>
      </c>
      <c r="CN28" t="s">
        <v>33</v>
      </c>
      <c r="CO28" t="s">
        <v>30</v>
      </c>
      <c r="CP28" t="s">
        <v>33</v>
      </c>
      <c r="CQ28" t="s">
        <v>29</v>
      </c>
      <c r="CR28" t="s">
        <v>33</v>
      </c>
      <c r="CS28" t="s">
        <v>33</v>
      </c>
      <c r="CT28" t="s">
        <v>29</v>
      </c>
      <c r="CU28" t="s">
        <v>31</v>
      </c>
      <c r="CV28" t="s">
        <v>31</v>
      </c>
      <c r="CW28" t="s">
        <v>31</v>
      </c>
      <c r="CX28" t="s">
        <v>74</v>
      </c>
      <c r="CY28" t="s">
        <v>73</v>
      </c>
      <c r="CZ28" t="s">
        <v>74</v>
      </c>
      <c r="DA28" t="s">
        <v>80</v>
      </c>
      <c r="DB28" t="s">
        <v>77</v>
      </c>
      <c r="DC28" t="s">
        <v>77</v>
      </c>
      <c r="DE28" t="s">
        <v>78</v>
      </c>
      <c r="DF28" t="s">
        <v>78</v>
      </c>
      <c r="DG28" t="s">
        <v>78</v>
      </c>
      <c r="DH28" t="s">
        <v>78</v>
      </c>
      <c r="DI28" t="s">
        <v>84</v>
      </c>
      <c r="DJ28" t="s">
        <v>88</v>
      </c>
      <c r="DK28" s="96">
        <v>45.666666666666664</v>
      </c>
      <c r="DL28" s="96">
        <v>0.54365079365079361</v>
      </c>
      <c r="DM28" s="96">
        <v>17.666666666666668</v>
      </c>
      <c r="DN28" s="96">
        <v>20.666666666666668</v>
      </c>
      <c r="DO28" s="96">
        <v>11.666666666666666</v>
      </c>
      <c r="DP28" s="96">
        <v>0.29166666666666663</v>
      </c>
      <c r="DQ28" s="96">
        <v>6.7149621212121211</v>
      </c>
      <c r="DR28" s="104"/>
      <c r="DS28" s="104"/>
      <c r="DT28" s="104">
        <v>1.0454545454545454</v>
      </c>
      <c r="DU28" s="104">
        <v>1</v>
      </c>
      <c r="DV28" s="104">
        <v>2.0454545454545454</v>
      </c>
      <c r="DW28" s="104"/>
      <c r="DX28" s="104"/>
      <c r="DY28" s="104"/>
      <c r="DZ28" s="104">
        <v>0.71212121212121215</v>
      </c>
      <c r="EA28" s="104"/>
      <c r="EB28" s="104"/>
      <c r="EC28" s="104">
        <v>2.6136363636363638</v>
      </c>
      <c r="ED28" s="104">
        <v>0</v>
      </c>
      <c r="EE28" s="104">
        <v>0.58238636363636365</v>
      </c>
      <c r="EF28" s="104">
        <v>0.76136363636363635</v>
      </c>
      <c r="EG28" s="104"/>
      <c r="EH28" s="104">
        <v>3.1960227272727275</v>
      </c>
    </row>
    <row r="29" spans="2:138" x14ac:dyDescent="0.25">
      <c r="B29">
        <v>13</v>
      </c>
      <c r="C29" s="1" t="s">
        <v>479</v>
      </c>
      <c r="D29">
        <v>1</v>
      </c>
      <c r="E29" s="50">
        <v>44523.522812499999</v>
      </c>
      <c r="F29" t="s">
        <v>176</v>
      </c>
      <c r="G29" t="s">
        <v>153</v>
      </c>
      <c r="H29" t="s">
        <v>154</v>
      </c>
      <c r="J29" t="s">
        <v>177</v>
      </c>
      <c r="K29">
        <v>0</v>
      </c>
      <c r="L29" t="s">
        <v>147</v>
      </c>
      <c r="M29">
        <v>209</v>
      </c>
      <c r="N29" t="s">
        <v>147</v>
      </c>
      <c r="S29">
        <v>3</v>
      </c>
      <c r="T29" t="s">
        <v>147</v>
      </c>
      <c r="U29">
        <v>0</v>
      </c>
      <c r="V29" t="s">
        <v>147</v>
      </c>
      <c r="W29">
        <v>2.5</v>
      </c>
      <c r="Y29" t="s">
        <v>6</v>
      </c>
      <c r="Z29">
        <v>38</v>
      </c>
      <c r="AA29" t="s">
        <v>147</v>
      </c>
      <c r="AB29" t="s">
        <v>147</v>
      </c>
      <c r="AC29" t="s">
        <v>12</v>
      </c>
      <c r="AD29" t="s">
        <v>16</v>
      </c>
      <c r="AE29" t="s">
        <v>118</v>
      </c>
      <c r="AF29" t="s">
        <v>26</v>
      </c>
      <c r="AG29">
        <v>1</v>
      </c>
      <c r="AH29">
        <v>1</v>
      </c>
      <c r="AI29" t="s">
        <v>33</v>
      </c>
      <c r="AJ29" t="s">
        <v>30</v>
      </c>
      <c r="AK29" t="s">
        <v>33</v>
      </c>
      <c r="AL29" t="s">
        <v>29</v>
      </c>
      <c r="AM29" t="s">
        <v>33</v>
      </c>
      <c r="AN29" t="s">
        <v>32</v>
      </c>
      <c r="AO29" t="s">
        <v>33</v>
      </c>
      <c r="AP29" t="s">
        <v>31</v>
      </c>
      <c r="AQ29" t="s">
        <v>29</v>
      </c>
      <c r="AR29" t="s">
        <v>29</v>
      </c>
      <c r="AS29" t="s">
        <v>29</v>
      </c>
      <c r="AT29" t="s">
        <v>33</v>
      </c>
      <c r="AW29" t="s">
        <v>33</v>
      </c>
      <c r="AX29" t="s">
        <v>33</v>
      </c>
      <c r="AZ29" t="s">
        <v>33</v>
      </c>
      <c r="BA29" t="s">
        <v>32</v>
      </c>
      <c r="BB29" t="s">
        <v>32</v>
      </c>
      <c r="BC29" t="s">
        <v>30</v>
      </c>
      <c r="BD29" t="s">
        <v>51</v>
      </c>
      <c r="BE29" t="s">
        <v>51</v>
      </c>
      <c r="BF29" t="s">
        <v>51</v>
      </c>
      <c r="BG29" t="s">
        <v>50</v>
      </c>
      <c r="BH29" t="s">
        <v>48</v>
      </c>
      <c r="BI29" t="s">
        <v>51</v>
      </c>
      <c r="BJ29" t="s">
        <v>49</v>
      </c>
      <c r="BK29" t="s">
        <v>51</v>
      </c>
      <c r="BL29" t="s">
        <v>50</v>
      </c>
      <c r="BM29" t="s">
        <v>51</v>
      </c>
      <c r="BN29" t="s">
        <v>50</v>
      </c>
      <c r="BP29" t="s">
        <v>157</v>
      </c>
      <c r="BQ29" t="s">
        <v>157</v>
      </c>
      <c r="BR29" t="s">
        <v>156</v>
      </c>
      <c r="BS29" t="s">
        <v>33</v>
      </c>
      <c r="BT29" t="s">
        <v>31</v>
      </c>
      <c r="CE29" t="s">
        <v>29</v>
      </c>
      <c r="CF29" t="s">
        <v>33</v>
      </c>
      <c r="CI29" t="s">
        <v>31</v>
      </c>
      <c r="CJ29" t="s">
        <v>33</v>
      </c>
      <c r="CK29" t="s">
        <v>29</v>
      </c>
      <c r="CL29" t="s">
        <v>29</v>
      </c>
      <c r="CM29" t="s">
        <v>32</v>
      </c>
      <c r="CN29" t="s">
        <v>30</v>
      </c>
      <c r="CO29" t="s">
        <v>33</v>
      </c>
      <c r="CP29" t="s">
        <v>33</v>
      </c>
      <c r="CQ29" t="s">
        <v>29</v>
      </c>
      <c r="CR29" t="s">
        <v>33</v>
      </c>
      <c r="CS29" t="s">
        <v>33</v>
      </c>
      <c r="CT29" t="s">
        <v>29</v>
      </c>
      <c r="CU29" t="s">
        <v>32</v>
      </c>
      <c r="CV29" t="s">
        <v>33</v>
      </c>
      <c r="CW29" t="s">
        <v>33</v>
      </c>
      <c r="CX29" t="s">
        <v>75</v>
      </c>
      <c r="CY29" t="s">
        <v>75</v>
      </c>
      <c r="CZ29" t="s">
        <v>75</v>
      </c>
      <c r="DA29" t="s">
        <v>77</v>
      </c>
      <c r="DB29" t="s">
        <v>77</v>
      </c>
      <c r="DC29" t="s">
        <v>78</v>
      </c>
      <c r="DE29" t="s">
        <v>80</v>
      </c>
      <c r="DF29" t="s">
        <v>80</v>
      </c>
      <c r="DG29" t="s">
        <v>80</v>
      </c>
      <c r="DH29" t="s">
        <v>79</v>
      </c>
      <c r="DI29" t="s">
        <v>85</v>
      </c>
      <c r="DJ29" t="s">
        <v>88</v>
      </c>
      <c r="DK29" s="96">
        <v>45.5</v>
      </c>
      <c r="DL29" s="96">
        <v>0.54166666666666663</v>
      </c>
      <c r="DM29" s="96">
        <v>16.5</v>
      </c>
      <c r="DN29" s="96">
        <v>25.5</v>
      </c>
      <c r="DO29" s="96">
        <v>10.5</v>
      </c>
      <c r="DP29" s="96">
        <v>0.26250000000000001</v>
      </c>
      <c r="DQ29" s="96">
        <v>2.4974747474747478</v>
      </c>
      <c r="DR29" s="104"/>
      <c r="DS29" s="104"/>
      <c r="DT29" s="104">
        <v>0.61111111111111116</v>
      </c>
      <c r="DU29" s="104">
        <v>0.43181818181818182</v>
      </c>
      <c r="DV29" s="104">
        <v>1.042929292929293</v>
      </c>
      <c r="DW29" s="104"/>
      <c r="DX29" s="104"/>
      <c r="DY29" s="104"/>
      <c r="DZ29" s="104">
        <v>0.68181818181818177</v>
      </c>
      <c r="EA29" s="104"/>
      <c r="EB29" s="104"/>
      <c r="EC29" s="104">
        <v>0.40909090909090912</v>
      </c>
      <c r="ED29" s="104">
        <v>0</v>
      </c>
      <c r="EE29" s="104">
        <v>4.5454545454545456E-2</v>
      </c>
      <c r="EF29" s="104">
        <v>0.31818181818181818</v>
      </c>
      <c r="EG29" s="104"/>
      <c r="EH29" s="104">
        <v>0.45454545454545459</v>
      </c>
    </row>
    <row r="30" spans="2:138" x14ac:dyDescent="0.25">
      <c r="B30">
        <v>14</v>
      </c>
      <c r="C30" s="1" t="s">
        <v>479</v>
      </c>
      <c r="D30">
        <v>1</v>
      </c>
      <c r="E30" s="50">
        <v>44526.531331018516</v>
      </c>
      <c r="F30" t="s">
        <v>178</v>
      </c>
      <c r="G30" t="s">
        <v>153</v>
      </c>
      <c r="H30" t="s">
        <v>154</v>
      </c>
      <c r="J30" t="s">
        <v>179</v>
      </c>
      <c r="K30">
        <v>0</v>
      </c>
      <c r="L30" t="s">
        <v>147</v>
      </c>
      <c r="M30">
        <v>420</v>
      </c>
      <c r="N30" t="s">
        <v>147</v>
      </c>
      <c r="S30">
        <v>0</v>
      </c>
      <c r="T30" t="s">
        <v>147</v>
      </c>
      <c r="U30">
        <v>0</v>
      </c>
      <c r="V30" t="s">
        <v>147</v>
      </c>
      <c r="W30">
        <v>0</v>
      </c>
      <c r="Y30" t="s">
        <v>6</v>
      </c>
      <c r="Z30">
        <v>30</v>
      </c>
      <c r="AA30" t="s">
        <v>8</v>
      </c>
      <c r="AB30" t="s">
        <v>147</v>
      </c>
      <c r="AC30" t="s">
        <v>14</v>
      </c>
      <c r="AD30" t="s">
        <v>15</v>
      </c>
      <c r="AE30" t="s">
        <v>20</v>
      </c>
      <c r="AF30" t="s">
        <v>25</v>
      </c>
      <c r="AG30">
        <v>5</v>
      </c>
      <c r="AH30">
        <v>5</v>
      </c>
      <c r="AI30" t="s">
        <v>33</v>
      </c>
      <c r="AJ30" t="s">
        <v>32</v>
      </c>
      <c r="AK30" t="s">
        <v>31</v>
      </c>
      <c r="AL30" t="s">
        <v>32</v>
      </c>
      <c r="AM30" t="s">
        <v>31</v>
      </c>
      <c r="AN30" t="s">
        <v>32</v>
      </c>
      <c r="AO30" t="s">
        <v>33</v>
      </c>
      <c r="AP30" t="s">
        <v>33</v>
      </c>
      <c r="AQ30" t="s">
        <v>32</v>
      </c>
      <c r="AR30" t="s">
        <v>31</v>
      </c>
      <c r="AS30" t="s">
        <v>31</v>
      </c>
      <c r="AT30" t="s">
        <v>31</v>
      </c>
      <c r="AW30" t="s">
        <v>32</v>
      </c>
      <c r="AX30" t="s">
        <v>31</v>
      </c>
      <c r="AZ30" t="s">
        <v>33</v>
      </c>
      <c r="BA30" t="s">
        <v>31</v>
      </c>
      <c r="BB30" t="s">
        <v>31</v>
      </c>
      <c r="BC30" t="s">
        <v>32</v>
      </c>
      <c r="BD30" t="s">
        <v>51</v>
      </c>
      <c r="BE30" t="s">
        <v>51</v>
      </c>
      <c r="BF30" t="s">
        <v>50</v>
      </c>
      <c r="BG30" t="s">
        <v>50</v>
      </c>
      <c r="BH30" t="s">
        <v>31</v>
      </c>
      <c r="BI30" t="s">
        <v>51</v>
      </c>
      <c r="BJ30" t="s">
        <v>51</v>
      </c>
      <c r="BK30" t="s">
        <v>50</v>
      </c>
      <c r="BL30" t="s">
        <v>50</v>
      </c>
      <c r="BM30" t="s">
        <v>50</v>
      </c>
      <c r="BN30" t="s">
        <v>50</v>
      </c>
      <c r="BP30" t="s">
        <v>31</v>
      </c>
      <c r="BQ30" t="s">
        <v>31</v>
      </c>
      <c r="BR30" t="s">
        <v>31</v>
      </c>
      <c r="BS30" t="s">
        <v>32</v>
      </c>
      <c r="BT30" t="s">
        <v>32</v>
      </c>
      <c r="CE30" t="s">
        <v>31</v>
      </c>
      <c r="CF30" t="s">
        <v>32</v>
      </c>
      <c r="CI30" t="s">
        <v>30</v>
      </c>
      <c r="CJ30" t="s">
        <v>33</v>
      </c>
      <c r="CK30" t="s">
        <v>32</v>
      </c>
      <c r="CL30" t="s">
        <v>32</v>
      </c>
      <c r="CM30" t="s">
        <v>31</v>
      </c>
      <c r="CN30" t="s">
        <v>33</v>
      </c>
      <c r="CO30" t="s">
        <v>33</v>
      </c>
      <c r="CP30" t="s">
        <v>33</v>
      </c>
      <c r="CQ30" t="s">
        <v>31</v>
      </c>
      <c r="CR30" t="s">
        <v>31</v>
      </c>
      <c r="CS30" t="s">
        <v>32</v>
      </c>
      <c r="CT30" t="s">
        <v>29</v>
      </c>
      <c r="CU30" t="s">
        <v>31</v>
      </c>
      <c r="CV30" t="s">
        <v>31</v>
      </c>
      <c r="CW30" t="s">
        <v>31</v>
      </c>
      <c r="CX30" t="s">
        <v>74</v>
      </c>
      <c r="CY30" t="s">
        <v>74</v>
      </c>
      <c r="CZ30" t="s">
        <v>74</v>
      </c>
      <c r="DA30" t="s">
        <v>78</v>
      </c>
      <c r="DB30" t="s">
        <v>78</v>
      </c>
      <c r="DC30" t="s">
        <v>78</v>
      </c>
      <c r="DE30" t="s">
        <v>78</v>
      </c>
      <c r="DF30" t="s">
        <v>79</v>
      </c>
      <c r="DG30" t="s">
        <v>78</v>
      </c>
      <c r="DH30" t="s">
        <v>77</v>
      </c>
      <c r="DI30" t="s">
        <v>31</v>
      </c>
      <c r="DJ30" t="s">
        <v>88</v>
      </c>
      <c r="DK30" s="96">
        <v>57.666666666666671</v>
      </c>
      <c r="DL30" s="96">
        <v>0.68650793650793651</v>
      </c>
      <c r="DM30" s="96">
        <v>29.666666666666664</v>
      </c>
      <c r="DN30" s="96">
        <v>34.666666666666664</v>
      </c>
      <c r="DO30" s="96">
        <v>24.666666666666664</v>
      </c>
      <c r="DP30" s="96">
        <v>0.61666666666666659</v>
      </c>
      <c r="DQ30" s="96">
        <v>2.9769230769230766</v>
      </c>
      <c r="DR30" s="104"/>
      <c r="DS30" s="104"/>
      <c r="DT30" s="104">
        <v>0.73076923076923073</v>
      </c>
      <c r="DU30" s="104">
        <v>1.3846153846153846</v>
      </c>
      <c r="DV30" s="104">
        <v>2.1153846153846154</v>
      </c>
      <c r="DW30" s="104"/>
      <c r="DX30" s="104"/>
      <c r="DY30" s="104"/>
      <c r="DZ30" s="104">
        <v>0.44230769230769229</v>
      </c>
      <c r="EA30" s="104"/>
      <c r="EB30" s="104"/>
      <c r="EC30" s="104">
        <v>0.33461538461538459</v>
      </c>
      <c r="ED30" s="104">
        <v>0</v>
      </c>
      <c r="EE30" s="104">
        <v>3.653846153846154E-2</v>
      </c>
      <c r="EF30" s="104">
        <v>4.807692307692308E-2</v>
      </c>
      <c r="EG30" s="104"/>
      <c r="EH30" s="104">
        <v>0.37115384615384611</v>
      </c>
    </row>
    <row r="31" spans="2:138" x14ac:dyDescent="0.25">
      <c r="B31">
        <v>15</v>
      </c>
      <c r="C31" s="1" t="s">
        <v>479</v>
      </c>
      <c r="D31">
        <v>1</v>
      </c>
      <c r="E31" s="50">
        <v>44526.55259259259</v>
      </c>
      <c r="F31" t="s">
        <v>180</v>
      </c>
      <c r="G31" t="s">
        <v>153</v>
      </c>
      <c r="H31" t="s">
        <v>154</v>
      </c>
      <c r="J31" t="s">
        <v>181</v>
      </c>
      <c r="K31">
        <v>0</v>
      </c>
      <c r="L31" t="s">
        <v>147</v>
      </c>
      <c r="M31">
        <v>124</v>
      </c>
      <c r="N31" t="s">
        <v>147</v>
      </c>
      <c r="S31">
        <v>0</v>
      </c>
      <c r="T31" t="s">
        <v>147</v>
      </c>
      <c r="U31">
        <v>0</v>
      </c>
      <c r="V31" t="s">
        <v>147</v>
      </c>
      <c r="W31">
        <v>0</v>
      </c>
      <c r="Y31" t="s">
        <v>7</v>
      </c>
      <c r="Z31">
        <v>11</v>
      </c>
      <c r="AA31" t="s">
        <v>147</v>
      </c>
      <c r="AB31" t="s">
        <v>147</v>
      </c>
      <c r="AC31" t="s">
        <v>12</v>
      </c>
      <c r="AD31" t="s">
        <v>15</v>
      </c>
      <c r="AE31" t="s">
        <v>20</v>
      </c>
      <c r="AF31" t="s">
        <v>26</v>
      </c>
      <c r="AG31">
        <v>60</v>
      </c>
      <c r="AH31">
        <v>40</v>
      </c>
      <c r="AI31" t="s">
        <v>33</v>
      </c>
      <c r="AJ31" t="s">
        <v>33</v>
      </c>
      <c r="AK31" t="s">
        <v>31</v>
      </c>
      <c r="AL31" t="s">
        <v>33</v>
      </c>
      <c r="AM31" t="s">
        <v>33</v>
      </c>
      <c r="AN31" t="s">
        <v>32</v>
      </c>
      <c r="AO31" t="s">
        <v>33</v>
      </c>
      <c r="AP31" t="s">
        <v>33</v>
      </c>
      <c r="AQ31" t="s">
        <v>33</v>
      </c>
      <c r="AR31" t="s">
        <v>33</v>
      </c>
      <c r="AS31" t="s">
        <v>33</v>
      </c>
      <c r="AT31" t="s">
        <v>33</v>
      </c>
      <c r="AW31" t="s">
        <v>33</v>
      </c>
      <c r="AX31" t="s">
        <v>33</v>
      </c>
      <c r="AZ31" t="s">
        <v>33</v>
      </c>
      <c r="BA31" t="s">
        <v>33</v>
      </c>
      <c r="BB31" t="s">
        <v>33</v>
      </c>
      <c r="BC31" t="s">
        <v>32</v>
      </c>
      <c r="BD31" t="s">
        <v>50</v>
      </c>
      <c r="BE31" t="s">
        <v>51</v>
      </c>
      <c r="BF31" t="s">
        <v>51</v>
      </c>
      <c r="BG31" t="s">
        <v>50</v>
      </c>
      <c r="BH31" t="s">
        <v>49</v>
      </c>
      <c r="BI31" t="s">
        <v>51</v>
      </c>
      <c r="BJ31" t="s">
        <v>51</v>
      </c>
      <c r="BK31" t="s">
        <v>51</v>
      </c>
      <c r="BL31" t="s">
        <v>51</v>
      </c>
      <c r="BM31" t="s">
        <v>51</v>
      </c>
      <c r="BN31" t="s">
        <v>51</v>
      </c>
      <c r="BP31" t="s">
        <v>157</v>
      </c>
      <c r="BQ31" t="s">
        <v>157</v>
      </c>
      <c r="BR31" t="s">
        <v>157</v>
      </c>
      <c r="BS31" t="s">
        <v>32</v>
      </c>
      <c r="BT31" t="s">
        <v>32</v>
      </c>
      <c r="CE31" t="s">
        <v>32</v>
      </c>
      <c r="CF31" t="s">
        <v>32</v>
      </c>
      <c r="CI31" t="s">
        <v>32</v>
      </c>
      <c r="CJ31" t="s">
        <v>33</v>
      </c>
      <c r="CK31" t="s">
        <v>33</v>
      </c>
      <c r="CL31" t="s">
        <v>30</v>
      </c>
      <c r="CM31" t="s">
        <v>31</v>
      </c>
      <c r="CN31" t="s">
        <v>33</v>
      </c>
      <c r="CO31" t="s">
        <v>31</v>
      </c>
      <c r="CP31" t="s">
        <v>33</v>
      </c>
      <c r="CQ31" t="s">
        <v>30</v>
      </c>
      <c r="CR31" t="s">
        <v>31</v>
      </c>
      <c r="CS31" t="s">
        <v>32</v>
      </c>
      <c r="CT31" t="s">
        <v>29</v>
      </c>
      <c r="CU31" t="s">
        <v>31</v>
      </c>
      <c r="CV31" t="s">
        <v>31</v>
      </c>
      <c r="CW31" t="s">
        <v>32</v>
      </c>
      <c r="CX31" t="s">
        <v>74</v>
      </c>
      <c r="CY31" t="s">
        <v>74</v>
      </c>
      <c r="CZ31" t="s">
        <v>74</v>
      </c>
      <c r="DA31" t="s">
        <v>76</v>
      </c>
      <c r="DB31" t="s">
        <v>78</v>
      </c>
      <c r="DC31" t="s">
        <v>76</v>
      </c>
      <c r="DE31" t="s">
        <v>78</v>
      </c>
      <c r="DF31" t="s">
        <v>79</v>
      </c>
      <c r="DG31" t="s">
        <v>79</v>
      </c>
      <c r="DH31" t="s">
        <v>79</v>
      </c>
      <c r="DI31" t="s">
        <v>84</v>
      </c>
      <c r="DJ31" t="s">
        <v>88</v>
      </c>
      <c r="DK31" s="96">
        <v>55.6</v>
      </c>
      <c r="DL31" s="96">
        <v>0.66190476190476188</v>
      </c>
      <c r="DM31" s="96">
        <v>26.2</v>
      </c>
      <c r="DN31" s="96">
        <v>32.6</v>
      </c>
      <c r="DO31" s="96">
        <v>20</v>
      </c>
      <c r="DP31" s="96">
        <v>0.5</v>
      </c>
      <c r="DQ31" s="96">
        <v>4.1624999999999996</v>
      </c>
      <c r="DR31" s="104"/>
      <c r="DS31" s="104"/>
      <c r="DT31" s="104">
        <v>1.1375</v>
      </c>
      <c r="DU31" s="104">
        <v>1.575</v>
      </c>
      <c r="DV31" s="104">
        <v>2.7124999999999999</v>
      </c>
      <c r="DW31" s="104"/>
      <c r="DX31" s="104"/>
      <c r="DY31" s="104"/>
      <c r="DZ31" s="104">
        <v>1.18</v>
      </c>
      <c r="EA31" s="104"/>
      <c r="EB31" s="104"/>
      <c r="EC31" s="104">
        <v>0.18</v>
      </c>
      <c r="ED31" s="104">
        <v>0</v>
      </c>
      <c r="EE31" s="104">
        <v>0</v>
      </c>
      <c r="EF31" s="104">
        <v>0.09</v>
      </c>
      <c r="EG31" s="104"/>
      <c r="EH31" s="104">
        <v>0.18</v>
      </c>
    </row>
    <row r="32" spans="2:138" x14ac:dyDescent="0.25">
      <c r="B32">
        <v>16</v>
      </c>
      <c r="C32" s="1" t="s">
        <v>479</v>
      </c>
      <c r="D32">
        <v>1</v>
      </c>
      <c r="E32" s="50">
        <v>44529.355266203704</v>
      </c>
      <c r="F32" t="s">
        <v>182</v>
      </c>
      <c r="G32" t="s">
        <v>153</v>
      </c>
      <c r="H32" t="s">
        <v>154</v>
      </c>
      <c r="J32" t="s">
        <v>183</v>
      </c>
      <c r="K32">
        <v>0</v>
      </c>
      <c r="L32" t="s">
        <v>147</v>
      </c>
      <c r="M32">
        <v>383</v>
      </c>
      <c r="N32" t="s">
        <v>147</v>
      </c>
      <c r="S32">
        <v>8</v>
      </c>
      <c r="T32" t="s">
        <v>147</v>
      </c>
      <c r="U32">
        <v>0</v>
      </c>
      <c r="V32" t="s">
        <v>147</v>
      </c>
      <c r="W32">
        <v>0</v>
      </c>
      <c r="Y32" t="s">
        <v>6</v>
      </c>
      <c r="Z32">
        <v>33</v>
      </c>
      <c r="AA32" t="s">
        <v>147</v>
      </c>
      <c r="AB32" t="s">
        <v>147</v>
      </c>
      <c r="AC32" t="s">
        <v>12</v>
      </c>
      <c r="AD32" t="s">
        <v>15</v>
      </c>
      <c r="AE32" t="s">
        <v>22</v>
      </c>
      <c r="AF32" t="s">
        <v>26</v>
      </c>
      <c r="AG32">
        <v>1</v>
      </c>
      <c r="AH32">
        <v>1</v>
      </c>
      <c r="AI32" t="s">
        <v>33</v>
      </c>
      <c r="AJ32" t="s">
        <v>31</v>
      </c>
      <c r="AK32" t="s">
        <v>31</v>
      </c>
      <c r="AL32" t="s">
        <v>33</v>
      </c>
      <c r="AM32" t="s">
        <v>31</v>
      </c>
      <c r="AN32" t="s">
        <v>31</v>
      </c>
      <c r="AO32" t="s">
        <v>32</v>
      </c>
      <c r="AP32" t="s">
        <v>32</v>
      </c>
      <c r="AQ32" t="s">
        <v>32</v>
      </c>
      <c r="AR32" t="s">
        <v>32</v>
      </c>
      <c r="AS32" t="s">
        <v>32</v>
      </c>
      <c r="AT32" t="s">
        <v>32</v>
      </c>
      <c r="AW32" t="s">
        <v>32</v>
      </c>
      <c r="AX32" t="s">
        <v>31</v>
      </c>
      <c r="AZ32" t="s">
        <v>32</v>
      </c>
      <c r="BA32" t="s">
        <v>30</v>
      </c>
      <c r="BB32" t="s">
        <v>31</v>
      </c>
      <c r="BC32" t="s">
        <v>30</v>
      </c>
      <c r="BD32" t="s">
        <v>51</v>
      </c>
      <c r="BE32" t="s">
        <v>51</v>
      </c>
      <c r="BF32" t="s">
        <v>51</v>
      </c>
      <c r="BG32" t="s">
        <v>51</v>
      </c>
      <c r="BH32" t="s">
        <v>50</v>
      </c>
      <c r="BI32" t="s">
        <v>51</v>
      </c>
      <c r="BJ32" t="s">
        <v>50</v>
      </c>
      <c r="BK32" t="s">
        <v>51</v>
      </c>
      <c r="BL32" t="s">
        <v>51</v>
      </c>
      <c r="BM32" t="s">
        <v>50</v>
      </c>
      <c r="BN32" t="s">
        <v>50</v>
      </c>
      <c r="BP32" t="s">
        <v>156</v>
      </c>
      <c r="BQ32" t="s">
        <v>157</v>
      </c>
      <c r="BR32" t="s">
        <v>156</v>
      </c>
      <c r="BS32" t="s">
        <v>32</v>
      </c>
      <c r="BT32" t="s">
        <v>31</v>
      </c>
      <c r="CE32" t="s">
        <v>31</v>
      </c>
      <c r="CF32" t="s">
        <v>33</v>
      </c>
      <c r="CI32" t="s">
        <v>31</v>
      </c>
      <c r="CJ32" t="s">
        <v>33</v>
      </c>
      <c r="CK32" t="s">
        <v>33</v>
      </c>
      <c r="CL32" t="s">
        <v>31</v>
      </c>
      <c r="CM32" t="s">
        <v>32</v>
      </c>
      <c r="CN32" t="s">
        <v>30</v>
      </c>
      <c r="CO32" t="s">
        <v>32</v>
      </c>
      <c r="CP32" t="s">
        <v>33</v>
      </c>
      <c r="CQ32" t="s">
        <v>31</v>
      </c>
      <c r="CR32" t="s">
        <v>31</v>
      </c>
      <c r="CS32" t="s">
        <v>33</v>
      </c>
      <c r="CT32" t="s">
        <v>29</v>
      </c>
      <c r="CU32" t="s">
        <v>32</v>
      </c>
      <c r="CV32" t="s">
        <v>32</v>
      </c>
      <c r="CW32" t="s">
        <v>32</v>
      </c>
      <c r="CX32" t="s">
        <v>74</v>
      </c>
      <c r="CY32" t="s">
        <v>74</v>
      </c>
      <c r="CZ32" t="s">
        <v>74</v>
      </c>
      <c r="DA32" t="s">
        <v>78</v>
      </c>
      <c r="DB32" t="s">
        <v>78</v>
      </c>
      <c r="DC32" t="s">
        <v>78</v>
      </c>
      <c r="DE32" t="s">
        <v>78</v>
      </c>
      <c r="DF32" t="s">
        <v>78</v>
      </c>
      <c r="DG32" t="s">
        <v>78</v>
      </c>
      <c r="DH32" t="s">
        <v>78</v>
      </c>
      <c r="DI32" t="s">
        <v>84</v>
      </c>
      <c r="DJ32" t="s">
        <v>88</v>
      </c>
      <c r="DK32" s="96">
        <v>47.233333333333334</v>
      </c>
      <c r="DL32" s="96">
        <v>0.5623015873015873</v>
      </c>
      <c r="DM32" s="96">
        <v>19.833333333333332</v>
      </c>
      <c r="DN32" s="96">
        <v>28.733333333333331</v>
      </c>
      <c r="DO32" s="96">
        <v>16.833333333333332</v>
      </c>
      <c r="DP32" s="96">
        <v>0.42083333333333328</v>
      </c>
      <c r="DQ32" s="96">
        <v>2.71484375</v>
      </c>
      <c r="DR32" s="104"/>
      <c r="DS32" s="104"/>
      <c r="DT32" s="104">
        <v>0.53125</v>
      </c>
      <c r="DU32" s="104">
        <v>0.703125</v>
      </c>
      <c r="DV32" s="104">
        <v>1.234375</v>
      </c>
      <c r="DW32" s="104"/>
      <c r="DX32" s="104"/>
      <c r="DY32" s="104"/>
      <c r="DZ32" s="104">
        <v>0.8515625</v>
      </c>
      <c r="EA32" s="104"/>
      <c r="EB32" s="104"/>
      <c r="EC32" s="104">
        <v>0.2890625</v>
      </c>
      <c r="ED32" s="104">
        <v>0</v>
      </c>
      <c r="EE32" s="104">
        <v>8.203125E-2</v>
      </c>
      <c r="EF32" s="104">
        <v>0.2578125</v>
      </c>
      <c r="EG32" s="104"/>
      <c r="EH32" s="104">
        <v>0.37109375</v>
      </c>
    </row>
    <row r="33" spans="2:138" x14ac:dyDescent="0.25">
      <c r="B33">
        <v>19</v>
      </c>
      <c r="C33" s="1" t="s">
        <v>479</v>
      </c>
      <c r="D33">
        <v>1</v>
      </c>
      <c r="E33" s="50">
        <v>44572.458564814813</v>
      </c>
      <c r="F33" t="s">
        <v>184</v>
      </c>
      <c r="G33" t="s">
        <v>1</v>
      </c>
      <c r="H33" t="s">
        <v>185</v>
      </c>
      <c r="J33" t="s">
        <v>186</v>
      </c>
      <c r="K33">
        <v>0</v>
      </c>
      <c r="L33" t="s">
        <v>88</v>
      </c>
      <c r="M33">
        <v>864</v>
      </c>
      <c r="N33" t="s">
        <v>88</v>
      </c>
      <c r="S33">
        <v>20</v>
      </c>
      <c r="T33" t="s">
        <v>187</v>
      </c>
      <c r="U33">
        <v>0</v>
      </c>
      <c r="V33" t="s">
        <v>88</v>
      </c>
      <c r="W33">
        <v>0</v>
      </c>
      <c r="X33" t="s">
        <v>7</v>
      </c>
      <c r="Y33" t="s">
        <v>6</v>
      </c>
      <c r="Z33">
        <v>12</v>
      </c>
      <c r="AA33" t="s">
        <v>9</v>
      </c>
      <c r="AB33" t="s">
        <v>188</v>
      </c>
      <c r="AC33" t="s">
        <v>13</v>
      </c>
      <c r="AD33" t="s">
        <v>15</v>
      </c>
      <c r="AE33" t="s">
        <v>19</v>
      </c>
      <c r="AF33" t="s">
        <v>27</v>
      </c>
      <c r="AG33">
        <v>2</v>
      </c>
      <c r="AH33">
        <v>2</v>
      </c>
      <c r="AI33" t="s">
        <v>33</v>
      </c>
      <c r="AJ33" t="s">
        <v>30</v>
      </c>
      <c r="AK33" t="s">
        <v>30</v>
      </c>
      <c r="AL33" t="s">
        <v>32</v>
      </c>
      <c r="AM33" t="s">
        <v>33</v>
      </c>
      <c r="AN33" t="s">
        <v>32</v>
      </c>
      <c r="AO33" t="s">
        <v>31</v>
      </c>
      <c r="AP33" t="s">
        <v>31</v>
      </c>
      <c r="AQ33" t="s">
        <v>30</v>
      </c>
      <c r="AR33" t="s">
        <v>30</v>
      </c>
      <c r="AS33" t="s">
        <v>30</v>
      </c>
      <c r="AT33" t="s">
        <v>30</v>
      </c>
      <c r="AW33" t="s">
        <v>32</v>
      </c>
      <c r="AX33" t="s">
        <v>31</v>
      </c>
      <c r="AZ33" t="s">
        <v>32</v>
      </c>
      <c r="BA33" t="s">
        <v>30</v>
      </c>
      <c r="BB33" t="s">
        <v>30</v>
      </c>
      <c r="BC33" t="s">
        <v>32</v>
      </c>
      <c r="BD33" t="s">
        <v>51</v>
      </c>
      <c r="BE33" t="s">
        <v>51</v>
      </c>
      <c r="BF33" t="s">
        <v>51</v>
      </c>
      <c r="BG33" t="s">
        <v>50</v>
      </c>
      <c r="BH33" t="s">
        <v>50</v>
      </c>
      <c r="BI33" t="s">
        <v>51</v>
      </c>
      <c r="BJ33" t="s">
        <v>51</v>
      </c>
      <c r="BK33" t="s">
        <v>51</v>
      </c>
      <c r="BL33" t="s">
        <v>31</v>
      </c>
      <c r="BM33" t="s">
        <v>51</v>
      </c>
      <c r="BN33" t="s">
        <v>49</v>
      </c>
      <c r="BP33" t="s">
        <v>31</v>
      </c>
      <c r="BQ33" t="s">
        <v>31</v>
      </c>
      <c r="BR33" t="s">
        <v>157</v>
      </c>
      <c r="BS33" t="s">
        <v>30</v>
      </c>
      <c r="BT33" t="s">
        <v>32</v>
      </c>
      <c r="CE33" t="s">
        <v>31</v>
      </c>
      <c r="CF33" t="s">
        <v>32</v>
      </c>
      <c r="CI33" t="s">
        <v>32</v>
      </c>
      <c r="CJ33" t="s">
        <v>33</v>
      </c>
      <c r="CK33" t="s">
        <v>33</v>
      </c>
      <c r="CL33" t="s">
        <v>29</v>
      </c>
      <c r="CM33" t="s">
        <v>31</v>
      </c>
      <c r="CN33" t="s">
        <v>31</v>
      </c>
      <c r="CO33" t="s">
        <v>33</v>
      </c>
      <c r="CP33" t="s">
        <v>32</v>
      </c>
      <c r="CQ33" t="s">
        <v>29</v>
      </c>
      <c r="CR33" t="s">
        <v>30</v>
      </c>
      <c r="CS33" t="s">
        <v>32</v>
      </c>
      <c r="CT33" t="s">
        <v>29</v>
      </c>
      <c r="CU33" t="s">
        <v>31</v>
      </c>
      <c r="CV33" t="s">
        <v>31</v>
      </c>
      <c r="CW33" t="s">
        <v>32</v>
      </c>
      <c r="CX33" t="s">
        <v>74</v>
      </c>
      <c r="CY33" t="s">
        <v>74</v>
      </c>
      <c r="CZ33" t="s">
        <v>74</v>
      </c>
      <c r="DA33" t="s">
        <v>77</v>
      </c>
      <c r="DB33" t="s">
        <v>77</v>
      </c>
      <c r="DC33" t="s">
        <v>77</v>
      </c>
      <c r="DE33" t="s">
        <v>79</v>
      </c>
      <c r="DF33" t="s">
        <v>79</v>
      </c>
      <c r="DG33" t="s">
        <v>79</v>
      </c>
      <c r="DH33" t="s">
        <v>79</v>
      </c>
      <c r="DI33" t="s">
        <v>83</v>
      </c>
      <c r="DJ33" t="s">
        <v>88</v>
      </c>
      <c r="DK33" s="96">
        <v>36.666666666666664</v>
      </c>
      <c r="DL33" s="96">
        <v>0.43650793650793646</v>
      </c>
      <c r="DM33" s="96">
        <v>15.666666666666666</v>
      </c>
      <c r="DN33" s="96">
        <v>16.666666666666664</v>
      </c>
      <c r="DO33" s="96">
        <v>11</v>
      </c>
      <c r="DP33" s="96">
        <v>0.27500000000000002</v>
      </c>
      <c r="DQ33" s="96">
        <v>6.2624242424242418</v>
      </c>
      <c r="DR33" s="104"/>
      <c r="DS33" s="104"/>
      <c r="DT33" s="104">
        <v>0</v>
      </c>
      <c r="DU33" s="104">
        <v>1.4636363636363636</v>
      </c>
      <c r="DV33" s="104">
        <v>1.4636363636363636</v>
      </c>
      <c r="DW33" s="104"/>
      <c r="DX33" s="104"/>
      <c r="DY33" s="104"/>
      <c r="DZ33" s="104">
        <v>0.44242424242424244</v>
      </c>
      <c r="EA33" s="104"/>
      <c r="EB33" s="104"/>
      <c r="EC33" s="104">
        <v>3.0909090909090908</v>
      </c>
      <c r="ED33" s="104">
        <v>0</v>
      </c>
      <c r="EE33" s="104">
        <v>0.36363636363636365</v>
      </c>
      <c r="EF33" s="104">
        <v>0.90181818181818185</v>
      </c>
      <c r="EG33" s="104"/>
      <c r="EH33" s="104">
        <v>3.4545454545454546</v>
      </c>
    </row>
    <row r="34" spans="2:138" x14ac:dyDescent="0.25">
      <c r="B34">
        <v>20</v>
      </c>
      <c r="C34" s="1" t="s">
        <v>479</v>
      </c>
      <c r="D34">
        <v>1</v>
      </c>
      <c r="E34" s="50">
        <v>44572.542916666665</v>
      </c>
      <c r="F34" t="s">
        <v>190</v>
      </c>
      <c r="G34" t="s">
        <v>1</v>
      </c>
      <c r="H34" t="s">
        <v>185</v>
      </c>
      <c r="J34" t="s">
        <v>191</v>
      </c>
      <c r="K34">
        <v>0</v>
      </c>
      <c r="L34" t="s">
        <v>147</v>
      </c>
      <c r="M34">
        <v>1912</v>
      </c>
      <c r="N34" t="s">
        <v>88</v>
      </c>
      <c r="S34">
        <v>2</v>
      </c>
      <c r="T34" t="s">
        <v>88</v>
      </c>
      <c r="U34">
        <v>0</v>
      </c>
      <c r="V34" t="s">
        <v>147</v>
      </c>
      <c r="W34">
        <v>0</v>
      </c>
      <c r="Y34" t="s">
        <v>6</v>
      </c>
      <c r="Z34">
        <v>15</v>
      </c>
      <c r="AA34" t="s">
        <v>9</v>
      </c>
      <c r="AB34" t="s">
        <v>192</v>
      </c>
      <c r="AC34" t="s">
        <v>13</v>
      </c>
      <c r="AD34" t="s">
        <v>15</v>
      </c>
      <c r="AE34" t="s">
        <v>21</v>
      </c>
      <c r="AF34" t="s">
        <v>28</v>
      </c>
      <c r="AG34">
        <v>1</v>
      </c>
      <c r="AH34">
        <v>2</v>
      </c>
      <c r="AI34" t="s">
        <v>32</v>
      </c>
      <c r="AJ34" t="s">
        <v>30</v>
      </c>
      <c r="AK34" t="s">
        <v>30</v>
      </c>
      <c r="AL34" t="s">
        <v>33</v>
      </c>
      <c r="AM34" t="s">
        <v>33</v>
      </c>
      <c r="AN34" t="s">
        <v>33</v>
      </c>
      <c r="AO34" t="s">
        <v>33</v>
      </c>
      <c r="AP34" t="s">
        <v>33</v>
      </c>
      <c r="AQ34" t="s">
        <v>33</v>
      </c>
      <c r="AR34" t="s">
        <v>31</v>
      </c>
      <c r="AS34" t="s">
        <v>31</v>
      </c>
      <c r="AT34" t="s">
        <v>31</v>
      </c>
      <c r="AW34" t="s">
        <v>32</v>
      </c>
      <c r="AX34" t="s">
        <v>32</v>
      </c>
      <c r="AZ34" t="s">
        <v>33</v>
      </c>
      <c r="BA34" t="s">
        <v>29</v>
      </c>
      <c r="BB34" t="s">
        <v>29</v>
      </c>
      <c r="BC34" t="s">
        <v>33</v>
      </c>
      <c r="BD34" t="s">
        <v>50</v>
      </c>
      <c r="BE34" t="s">
        <v>50</v>
      </c>
      <c r="BF34" t="s">
        <v>50</v>
      </c>
      <c r="BG34" t="s">
        <v>31</v>
      </c>
      <c r="BH34" t="s">
        <v>50</v>
      </c>
      <c r="BI34" t="s">
        <v>51</v>
      </c>
      <c r="BJ34" t="s">
        <v>51</v>
      </c>
      <c r="BK34" t="s">
        <v>51</v>
      </c>
      <c r="BL34" t="s">
        <v>50</v>
      </c>
      <c r="BM34" t="s">
        <v>51</v>
      </c>
      <c r="BN34" t="s">
        <v>51</v>
      </c>
      <c r="BP34" t="s">
        <v>156</v>
      </c>
      <c r="BQ34" t="s">
        <v>157</v>
      </c>
      <c r="BR34" t="s">
        <v>157</v>
      </c>
      <c r="BS34" t="s">
        <v>33</v>
      </c>
      <c r="BT34" t="s">
        <v>32</v>
      </c>
      <c r="CE34" t="s">
        <v>29</v>
      </c>
      <c r="CF34" t="s">
        <v>29</v>
      </c>
      <c r="CI34" t="s">
        <v>29</v>
      </c>
      <c r="CJ34" t="s">
        <v>33</v>
      </c>
      <c r="CK34" t="s">
        <v>32</v>
      </c>
      <c r="CL34" t="s">
        <v>30</v>
      </c>
      <c r="CM34" t="s">
        <v>30</v>
      </c>
      <c r="CN34" t="s">
        <v>33</v>
      </c>
      <c r="CO34" t="s">
        <v>30</v>
      </c>
      <c r="CP34" t="s">
        <v>33</v>
      </c>
      <c r="CQ34" t="s">
        <v>30</v>
      </c>
      <c r="CR34" t="s">
        <v>29</v>
      </c>
      <c r="CS34" t="s">
        <v>33</v>
      </c>
      <c r="CT34" t="s">
        <v>29</v>
      </c>
      <c r="CU34" t="s">
        <v>32</v>
      </c>
      <c r="CV34" t="s">
        <v>32</v>
      </c>
      <c r="CW34" t="s">
        <v>32</v>
      </c>
      <c r="CX34" t="s">
        <v>73</v>
      </c>
      <c r="CY34" t="s">
        <v>73</v>
      </c>
      <c r="CZ34" t="s">
        <v>73</v>
      </c>
      <c r="DA34" t="s">
        <v>76</v>
      </c>
      <c r="DB34" t="s">
        <v>79</v>
      </c>
      <c r="DC34" t="s">
        <v>79</v>
      </c>
      <c r="DE34" t="s">
        <v>79</v>
      </c>
      <c r="DF34" t="s">
        <v>79</v>
      </c>
      <c r="DG34" t="s">
        <v>80</v>
      </c>
      <c r="DH34" t="s">
        <v>80</v>
      </c>
      <c r="DI34" t="s">
        <v>84</v>
      </c>
      <c r="DJ34" t="s">
        <v>88</v>
      </c>
      <c r="DK34" s="96">
        <v>41.666666666666664</v>
      </c>
      <c r="DL34" s="96">
        <v>0.49603174603174599</v>
      </c>
      <c r="DM34" s="96">
        <v>20.666666666666668</v>
      </c>
      <c r="DN34" s="96">
        <v>25</v>
      </c>
      <c r="DO34" s="96">
        <v>17.666666666666668</v>
      </c>
      <c r="DP34" s="96">
        <v>0.44166666666666671</v>
      </c>
      <c r="DQ34" s="96">
        <v>2.7</v>
      </c>
      <c r="DR34" s="104"/>
      <c r="DS34" s="104"/>
      <c r="DT34" s="104">
        <v>0.5</v>
      </c>
      <c r="DU34" s="104">
        <v>0.75</v>
      </c>
      <c r="DV34" s="104">
        <v>1.25</v>
      </c>
      <c r="DW34" s="104"/>
      <c r="DX34" s="104"/>
      <c r="DY34" s="104"/>
      <c r="DZ34" s="104">
        <v>0.4</v>
      </c>
      <c r="EA34" s="104"/>
      <c r="EB34" s="104"/>
      <c r="EC34" s="104">
        <v>0.6</v>
      </c>
      <c r="ED34" s="104">
        <v>0</v>
      </c>
      <c r="EE34" s="104">
        <v>0</v>
      </c>
      <c r="EF34" s="104">
        <v>0.45</v>
      </c>
      <c r="EG34" s="104"/>
      <c r="EH34" s="104">
        <v>0.6</v>
      </c>
    </row>
    <row r="35" spans="2:138" x14ac:dyDescent="0.25">
      <c r="B35">
        <v>21</v>
      </c>
      <c r="C35" s="1" t="s">
        <v>479</v>
      </c>
      <c r="D35">
        <v>1</v>
      </c>
      <c r="E35" s="50">
        <v>44572.633379629631</v>
      </c>
      <c r="F35" t="s">
        <v>193</v>
      </c>
      <c r="G35" t="s">
        <v>1</v>
      </c>
      <c r="H35" t="s">
        <v>185</v>
      </c>
      <c r="J35" t="s">
        <v>194</v>
      </c>
      <c r="K35">
        <v>0</v>
      </c>
      <c r="L35" t="s">
        <v>147</v>
      </c>
      <c r="M35">
        <v>340</v>
      </c>
      <c r="N35" t="s">
        <v>88</v>
      </c>
      <c r="S35">
        <v>10</v>
      </c>
      <c r="T35" t="s">
        <v>88</v>
      </c>
      <c r="U35">
        <v>0</v>
      </c>
      <c r="V35" t="s">
        <v>147</v>
      </c>
      <c r="W35">
        <v>0</v>
      </c>
      <c r="Y35" t="s">
        <v>6</v>
      </c>
      <c r="Z35">
        <v>9</v>
      </c>
      <c r="AA35" t="s">
        <v>9</v>
      </c>
      <c r="AB35" t="s">
        <v>192</v>
      </c>
      <c r="AC35" t="s">
        <v>13</v>
      </c>
      <c r="AD35" t="s">
        <v>16</v>
      </c>
      <c r="AE35" t="s">
        <v>23</v>
      </c>
      <c r="AF35" t="s">
        <v>27</v>
      </c>
      <c r="AG35">
        <v>3</v>
      </c>
      <c r="AH35">
        <v>1</v>
      </c>
      <c r="AI35" t="s">
        <v>33</v>
      </c>
      <c r="AJ35" t="s">
        <v>32</v>
      </c>
      <c r="AK35" t="s">
        <v>31</v>
      </c>
      <c r="AL35" t="s">
        <v>32</v>
      </c>
      <c r="AM35" t="s">
        <v>33</v>
      </c>
      <c r="AN35" t="s">
        <v>32</v>
      </c>
      <c r="AO35" t="s">
        <v>32</v>
      </c>
      <c r="AP35" t="s">
        <v>32</v>
      </c>
      <c r="AQ35" t="s">
        <v>33</v>
      </c>
      <c r="AR35" t="s">
        <v>31</v>
      </c>
      <c r="AS35" t="s">
        <v>31</v>
      </c>
      <c r="AT35" t="s">
        <v>31</v>
      </c>
      <c r="AW35" t="s">
        <v>33</v>
      </c>
      <c r="AX35" t="s">
        <v>33</v>
      </c>
      <c r="AZ35" t="s">
        <v>32</v>
      </c>
      <c r="BA35" t="s">
        <v>29</v>
      </c>
      <c r="BB35" t="s">
        <v>29</v>
      </c>
      <c r="BC35" t="s">
        <v>29</v>
      </c>
      <c r="BD35" t="s">
        <v>51</v>
      </c>
      <c r="BE35" t="s">
        <v>50</v>
      </c>
      <c r="BF35" t="s">
        <v>51</v>
      </c>
      <c r="BG35" t="s">
        <v>50</v>
      </c>
      <c r="BH35" t="s">
        <v>50</v>
      </c>
      <c r="BI35" t="s">
        <v>50</v>
      </c>
      <c r="BJ35" t="s">
        <v>51</v>
      </c>
      <c r="BK35" t="s">
        <v>51</v>
      </c>
      <c r="BL35" t="s">
        <v>51</v>
      </c>
      <c r="BM35" t="s">
        <v>51</v>
      </c>
      <c r="BN35" t="s">
        <v>50</v>
      </c>
      <c r="BP35" t="s">
        <v>157</v>
      </c>
      <c r="BQ35" t="s">
        <v>157</v>
      </c>
      <c r="BR35" t="s">
        <v>157</v>
      </c>
      <c r="BS35" t="s">
        <v>33</v>
      </c>
      <c r="BT35" t="s">
        <v>30</v>
      </c>
      <c r="CE35" t="s">
        <v>29</v>
      </c>
      <c r="CF35" t="s">
        <v>29</v>
      </c>
      <c r="CI35" t="s">
        <v>29</v>
      </c>
      <c r="CJ35" t="s">
        <v>33</v>
      </c>
      <c r="CK35" t="s">
        <v>33</v>
      </c>
      <c r="CL35" t="s">
        <v>33</v>
      </c>
      <c r="CM35" t="s">
        <v>29</v>
      </c>
      <c r="CN35" t="s">
        <v>33</v>
      </c>
      <c r="CO35" t="s">
        <v>29</v>
      </c>
      <c r="CP35" t="s">
        <v>33</v>
      </c>
      <c r="CQ35" t="s">
        <v>29</v>
      </c>
      <c r="CR35" t="s">
        <v>31</v>
      </c>
      <c r="CS35" t="s">
        <v>33</v>
      </c>
      <c r="CT35" t="s">
        <v>29</v>
      </c>
      <c r="CU35" t="s">
        <v>32</v>
      </c>
      <c r="CV35" t="s">
        <v>32</v>
      </c>
      <c r="CW35" t="s">
        <v>32</v>
      </c>
      <c r="CX35" t="s">
        <v>72</v>
      </c>
      <c r="CY35" t="s">
        <v>73</v>
      </c>
      <c r="CZ35" t="s">
        <v>72</v>
      </c>
      <c r="DA35" t="s">
        <v>76</v>
      </c>
      <c r="DB35" t="s">
        <v>77</v>
      </c>
      <c r="DC35" t="s">
        <v>78</v>
      </c>
      <c r="DE35" t="s">
        <v>79</v>
      </c>
      <c r="DF35" t="s">
        <v>79</v>
      </c>
      <c r="DG35" t="s">
        <v>79</v>
      </c>
      <c r="DH35" t="s">
        <v>79</v>
      </c>
      <c r="DI35" t="s">
        <v>84</v>
      </c>
      <c r="DJ35" t="s">
        <v>88</v>
      </c>
      <c r="DK35" s="96">
        <v>46</v>
      </c>
      <c r="DL35" s="96">
        <v>0.54761904761904767</v>
      </c>
      <c r="DM35" s="96">
        <v>22</v>
      </c>
      <c r="DN35" s="96">
        <v>27.666666666666668</v>
      </c>
      <c r="DO35" s="96">
        <v>17.333333333333336</v>
      </c>
      <c r="DP35" s="96">
        <v>0.4333333333333334</v>
      </c>
      <c r="DQ35" s="96">
        <v>1.4333333333333336</v>
      </c>
      <c r="DR35" s="104"/>
      <c r="DS35" s="104"/>
      <c r="DT35" s="104">
        <v>0.41666666666666669</v>
      </c>
      <c r="DU35" s="104">
        <v>0.41666666666666669</v>
      </c>
      <c r="DV35" s="104">
        <v>0.83333333333333337</v>
      </c>
      <c r="DW35" s="104"/>
      <c r="DX35" s="104"/>
      <c r="DY35" s="104"/>
      <c r="DZ35" s="104">
        <v>0.5</v>
      </c>
      <c r="EA35" s="104"/>
      <c r="EB35" s="104"/>
      <c r="EC35" s="104">
        <v>0.1</v>
      </c>
      <c r="ED35" s="104">
        <v>0</v>
      </c>
      <c r="EE35" s="104">
        <v>0</v>
      </c>
      <c r="EF35" s="104">
        <v>0</v>
      </c>
      <c r="EG35" s="104"/>
      <c r="EH35" s="104">
        <v>0.1</v>
      </c>
    </row>
    <row r="36" spans="2:138" x14ac:dyDescent="0.25">
      <c r="B36">
        <v>23</v>
      </c>
      <c r="C36" s="1" t="s">
        <v>479</v>
      </c>
      <c r="D36">
        <v>1</v>
      </c>
      <c r="E36" s="50">
        <v>44594.654710648145</v>
      </c>
      <c r="F36" t="s">
        <v>195</v>
      </c>
      <c r="G36" t="s">
        <v>2</v>
      </c>
      <c r="H36" t="s">
        <v>196</v>
      </c>
      <c r="J36" t="s">
        <v>197</v>
      </c>
      <c r="K36">
        <v>0</v>
      </c>
      <c r="L36" t="s">
        <v>147</v>
      </c>
      <c r="M36">
        <v>350</v>
      </c>
      <c r="N36" t="s">
        <v>88</v>
      </c>
      <c r="S36">
        <v>0</v>
      </c>
      <c r="T36" t="s">
        <v>147</v>
      </c>
      <c r="U36">
        <v>0</v>
      </c>
      <c r="V36" t="s">
        <v>147</v>
      </c>
      <c r="W36" t="s">
        <v>189</v>
      </c>
      <c r="Y36" t="s">
        <v>6</v>
      </c>
      <c r="Z36">
        <v>24</v>
      </c>
      <c r="AA36" t="s">
        <v>147</v>
      </c>
      <c r="AB36" t="s">
        <v>147</v>
      </c>
      <c r="AC36" t="s">
        <v>13</v>
      </c>
      <c r="AD36" t="s">
        <v>15</v>
      </c>
      <c r="AE36" t="s">
        <v>198</v>
      </c>
      <c r="AF36" t="s">
        <v>28</v>
      </c>
      <c r="AG36">
        <v>0</v>
      </c>
      <c r="AH36">
        <v>0</v>
      </c>
      <c r="AI36" t="s">
        <v>32</v>
      </c>
      <c r="AJ36" t="s">
        <v>33</v>
      </c>
      <c r="AK36" t="s">
        <v>30</v>
      </c>
      <c r="AL36" t="s">
        <v>33</v>
      </c>
      <c r="AM36" t="s">
        <v>30</v>
      </c>
      <c r="AN36" t="s">
        <v>33</v>
      </c>
      <c r="AO36" t="s">
        <v>31</v>
      </c>
      <c r="AP36" t="s">
        <v>33</v>
      </c>
      <c r="AQ36" t="s">
        <v>33</v>
      </c>
      <c r="AR36" t="s">
        <v>33</v>
      </c>
      <c r="AS36" t="s">
        <v>30</v>
      </c>
      <c r="AT36" t="s">
        <v>30</v>
      </c>
      <c r="AW36" t="s">
        <v>33</v>
      </c>
      <c r="AX36" t="s">
        <v>33</v>
      </c>
      <c r="AZ36" t="s">
        <v>30</v>
      </c>
      <c r="BA36" t="s">
        <v>30</v>
      </c>
      <c r="BB36" t="s">
        <v>33</v>
      </c>
      <c r="BC36" t="s">
        <v>29</v>
      </c>
      <c r="BD36" t="s">
        <v>51</v>
      </c>
      <c r="BE36" t="s">
        <v>51</v>
      </c>
      <c r="BF36" t="s">
        <v>51</v>
      </c>
      <c r="BG36" t="s">
        <v>31</v>
      </c>
      <c r="BH36" t="s">
        <v>34</v>
      </c>
      <c r="BI36" t="s">
        <v>51</v>
      </c>
      <c r="BJ36" t="s">
        <v>51</v>
      </c>
      <c r="BK36" t="s">
        <v>51</v>
      </c>
      <c r="BL36" t="s">
        <v>51</v>
      </c>
      <c r="BM36" t="s">
        <v>51</v>
      </c>
      <c r="BN36" t="s">
        <v>50</v>
      </c>
      <c r="BP36" t="s">
        <v>157</v>
      </c>
      <c r="BQ36" t="s">
        <v>157</v>
      </c>
      <c r="BR36" t="s">
        <v>157</v>
      </c>
      <c r="BS36" t="s">
        <v>34</v>
      </c>
      <c r="BT36" t="s">
        <v>30</v>
      </c>
      <c r="CE36" t="s">
        <v>29</v>
      </c>
      <c r="CF36" t="s">
        <v>31</v>
      </c>
      <c r="CI36" t="s">
        <v>30</v>
      </c>
      <c r="CJ36" t="s">
        <v>33</v>
      </c>
      <c r="CK36" t="s">
        <v>33</v>
      </c>
      <c r="CL36" t="s">
        <v>29</v>
      </c>
      <c r="CM36" t="s">
        <v>34</v>
      </c>
      <c r="CN36" t="s">
        <v>33</v>
      </c>
      <c r="CO36" t="s">
        <v>31</v>
      </c>
      <c r="CP36" t="s">
        <v>33</v>
      </c>
      <c r="CQ36" t="s">
        <v>30</v>
      </c>
      <c r="CR36" t="s">
        <v>33</v>
      </c>
      <c r="CS36" t="s">
        <v>33</v>
      </c>
      <c r="CT36" t="s">
        <v>29</v>
      </c>
      <c r="CU36" t="s">
        <v>31</v>
      </c>
      <c r="CV36" t="s">
        <v>31</v>
      </c>
      <c r="CW36" t="s">
        <v>31</v>
      </c>
      <c r="CX36" t="s">
        <v>74</v>
      </c>
      <c r="CY36" t="s">
        <v>74</v>
      </c>
      <c r="CZ36" t="s">
        <v>74</v>
      </c>
      <c r="DA36" t="s">
        <v>77</v>
      </c>
      <c r="DB36" t="s">
        <v>79</v>
      </c>
      <c r="DC36" t="s">
        <v>77</v>
      </c>
      <c r="DE36" t="s">
        <v>78</v>
      </c>
      <c r="DF36" t="s">
        <v>78</v>
      </c>
      <c r="DG36" t="s">
        <v>78</v>
      </c>
      <c r="DH36" t="s">
        <v>78</v>
      </c>
      <c r="DI36" t="s">
        <v>84</v>
      </c>
      <c r="DJ36" t="s">
        <v>88</v>
      </c>
      <c r="DK36" s="96">
        <v>50.666666666666664</v>
      </c>
      <c r="DL36" s="96">
        <v>0.60317460317460314</v>
      </c>
      <c r="DM36" s="96">
        <v>27.666666666666668</v>
      </c>
      <c r="DN36" s="96">
        <v>27.666666666666668</v>
      </c>
      <c r="DO36" s="96">
        <v>21.666666666666668</v>
      </c>
      <c r="DP36" s="96">
        <v>0.54166666666666674</v>
      </c>
      <c r="DQ36" s="96">
        <v>2.2857142857142856</v>
      </c>
      <c r="DR36" s="104"/>
      <c r="DS36" s="104"/>
      <c r="DT36" s="104">
        <v>0.5714285714285714</v>
      </c>
      <c r="DU36" s="104">
        <v>0.7142857142857143</v>
      </c>
      <c r="DV36" s="104">
        <v>1.2857142857142856</v>
      </c>
      <c r="DW36" s="104"/>
      <c r="DX36" s="104"/>
      <c r="DY36" s="104"/>
      <c r="DZ36" s="104">
        <v>0.42857142857142855</v>
      </c>
      <c r="EA36" s="104"/>
      <c r="EB36" s="104"/>
      <c r="EC36" s="104">
        <v>0.5714285714285714</v>
      </c>
      <c r="ED36" s="104">
        <v>0</v>
      </c>
      <c r="EE36" s="104">
        <v>0</v>
      </c>
      <c r="EF36" s="104">
        <v>0</v>
      </c>
      <c r="EG36" s="104"/>
      <c r="EH36" s="104">
        <v>0.5714285714285714</v>
      </c>
    </row>
    <row r="37" spans="2:138" x14ac:dyDescent="0.25">
      <c r="B37">
        <v>24</v>
      </c>
      <c r="C37" s="1" t="s">
        <v>479</v>
      </c>
      <c r="D37">
        <v>1</v>
      </c>
      <c r="E37" s="50">
        <v>44595.685289351852</v>
      </c>
      <c r="F37" t="s">
        <v>199</v>
      </c>
      <c r="G37" t="s">
        <v>2</v>
      </c>
      <c r="H37" t="s">
        <v>196</v>
      </c>
      <c r="J37" t="s">
        <v>200</v>
      </c>
      <c r="K37">
        <v>0</v>
      </c>
      <c r="L37" t="s">
        <v>147</v>
      </c>
      <c r="M37">
        <v>400</v>
      </c>
      <c r="N37" t="s">
        <v>88</v>
      </c>
      <c r="S37">
        <v>0</v>
      </c>
      <c r="T37" t="s">
        <v>147</v>
      </c>
      <c r="U37">
        <v>0.3</v>
      </c>
      <c r="V37" t="s">
        <v>88</v>
      </c>
      <c r="W37">
        <v>0</v>
      </c>
      <c r="Y37" t="s">
        <v>6</v>
      </c>
      <c r="Z37">
        <v>48</v>
      </c>
      <c r="AA37" t="s">
        <v>147</v>
      </c>
      <c r="AB37" t="s">
        <v>147</v>
      </c>
      <c r="AC37" t="s">
        <v>12</v>
      </c>
      <c r="AD37" t="s">
        <v>15</v>
      </c>
      <c r="AE37" t="s">
        <v>201</v>
      </c>
      <c r="AF37" t="s">
        <v>28</v>
      </c>
      <c r="AG37">
        <v>0</v>
      </c>
      <c r="AH37">
        <v>0</v>
      </c>
      <c r="AI37" t="s">
        <v>33</v>
      </c>
      <c r="AJ37" t="s">
        <v>33</v>
      </c>
      <c r="AK37" t="s">
        <v>32</v>
      </c>
      <c r="AL37" t="s">
        <v>33</v>
      </c>
      <c r="AM37" t="s">
        <v>33</v>
      </c>
      <c r="AN37" t="s">
        <v>33</v>
      </c>
      <c r="AO37" t="s">
        <v>33</v>
      </c>
      <c r="AP37" t="s">
        <v>33</v>
      </c>
      <c r="AQ37" t="s">
        <v>33</v>
      </c>
      <c r="AR37" t="s">
        <v>33</v>
      </c>
      <c r="AS37" t="s">
        <v>33</v>
      </c>
      <c r="AT37" t="s">
        <v>33</v>
      </c>
      <c r="AW37" t="s">
        <v>33</v>
      </c>
      <c r="AX37" t="s">
        <v>33</v>
      </c>
      <c r="AZ37" t="s">
        <v>33</v>
      </c>
      <c r="BA37" t="s">
        <v>33</v>
      </c>
      <c r="BB37" t="s">
        <v>32</v>
      </c>
      <c r="BC37" t="s">
        <v>32</v>
      </c>
      <c r="BD37" t="s">
        <v>51</v>
      </c>
      <c r="BE37" t="s">
        <v>51</v>
      </c>
      <c r="BF37" t="s">
        <v>51</v>
      </c>
      <c r="BG37" t="s">
        <v>51</v>
      </c>
      <c r="BH37" t="s">
        <v>51</v>
      </c>
      <c r="BI37" t="s">
        <v>51</v>
      </c>
      <c r="BJ37" t="s">
        <v>51</v>
      </c>
      <c r="BK37" t="s">
        <v>51</v>
      </c>
      <c r="BL37" t="s">
        <v>51</v>
      </c>
      <c r="BM37" t="s">
        <v>51</v>
      </c>
      <c r="BN37" t="s">
        <v>51</v>
      </c>
      <c r="BP37" t="s">
        <v>157</v>
      </c>
      <c r="BQ37" t="s">
        <v>157</v>
      </c>
      <c r="BR37" t="s">
        <v>157</v>
      </c>
      <c r="BS37" t="s">
        <v>32</v>
      </c>
      <c r="BT37" t="s">
        <v>31</v>
      </c>
      <c r="CE37" t="s">
        <v>29</v>
      </c>
      <c r="CF37" t="s">
        <v>33</v>
      </c>
      <c r="CI37" t="s">
        <v>30</v>
      </c>
      <c r="CJ37" t="s">
        <v>33</v>
      </c>
      <c r="CK37" t="s">
        <v>33</v>
      </c>
      <c r="CL37" t="s">
        <v>33</v>
      </c>
      <c r="CM37" t="s">
        <v>33</v>
      </c>
      <c r="CN37" t="s">
        <v>33</v>
      </c>
      <c r="CO37" t="s">
        <v>33</v>
      </c>
      <c r="CP37" t="s">
        <v>33</v>
      </c>
      <c r="CQ37" t="s">
        <v>30</v>
      </c>
      <c r="CR37" t="s">
        <v>29</v>
      </c>
      <c r="CS37" t="s">
        <v>33</v>
      </c>
      <c r="CT37" t="s">
        <v>29</v>
      </c>
      <c r="CU37" t="s">
        <v>32</v>
      </c>
      <c r="CV37" t="s">
        <v>32</v>
      </c>
      <c r="CW37" t="s">
        <v>31</v>
      </c>
      <c r="CX37" t="s">
        <v>73</v>
      </c>
      <c r="CY37" t="s">
        <v>74</v>
      </c>
      <c r="CZ37" t="s">
        <v>74</v>
      </c>
      <c r="DA37" t="s">
        <v>79</v>
      </c>
      <c r="DB37" t="s">
        <v>79</v>
      </c>
      <c r="DC37" t="s">
        <v>79</v>
      </c>
      <c r="DE37" t="s">
        <v>79</v>
      </c>
      <c r="DF37" t="s">
        <v>78</v>
      </c>
      <c r="DG37" t="s">
        <v>79</v>
      </c>
      <c r="DH37" t="s">
        <v>78</v>
      </c>
      <c r="DI37" t="s">
        <v>31</v>
      </c>
      <c r="DJ37" t="s">
        <v>88</v>
      </c>
      <c r="DK37" s="96">
        <v>51.666666666666664</v>
      </c>
      <c r="DL37" s="96">
        <v>0.615079365079365</v>
      </c>
      <c r="DM37" s="96">
        <v>22.666666666666668</v>
      </c>
      <c r="DN37" s="96">
        <v>31</v>
      </c>
      <c r="DO37" s="96">
        <v>17.666666666666668</v>
      </c>
      <c r="DP37" s="96">
        <v>0.44166666666666671</v>
      </c>
      <c r="DQ37" s="96">
        <v>3.9392156862745096</v>
      </c>
      <c r="DR37" s="104"/>
      <c r="DS37" s="104"/>
      <c r="DT37" s="104">
        <v>1</v>
      </c>
      <c r="DU37" s="104">
        <v>1.6470588235294117</v>
      </c>
      <c r="DV37" s="104">
        <v>2.6470588235294117</v>
      </c>
      <c r="DW37" s="104"/>
      <c r="DX37" s="104"/>
      <c r="DY37" s="104"/>
      <c r="DZ37" s="104">
        <v>0.27450980392156865</v>
      </c>
      <c r="EA37" s="104"/>
      <c r="EB37" s="104"/>
      <c r="EC37" s="104">
        <v>1</v>
      </c>
      <c r="ED37" s="104">
        <v>0</v>
      </c>
      <c r="EE37" s="104">
        <v>1.7647058823529412E-2</v>
      </c>
      <c r="EF37" s="104">
        <v>0</v>
      </c>
      <c r="EG37" s="104"/>
      <c r="EH37" s="104">
        <v>1.0176470588235293</v>
      </c>
    </row>
    <row r="38" spans="2:138" x14ac:dyDescent="0.25">
      <c r="B38">
        <v>26</v>
      </c>
      <c r="C38" s="1" t="s">
        <v>479</v>
      </c>
      <c r="D38">
        <v>1</v>
      </c>
      <c r="E38" s="50">
        <v>44602.416979166665</v>
      </c>
      <c r="F38" t="s">
        <v>204</v>
      </c>
      <c r="G38" t="s">
        <v>2</v>
      </c>
      <c r="H38" t="s">
        <v>196</v>
      </c>
      <c r="J38" t="s">
        <v>202</v>
      </c>
      <c r="K38">
        <v>0</v>
      </c>
      <c r="L38" t="s">
        <v>147</v>
      </c>
      <c r="M38">
        <v>500</v>
      </c>
      <c r="N38" t="s">
        <v>147</v>
      </c>
      <c r="S38">
        <v>0</v>
      </c>
      <c r="T38" t="s">
        <v>147</v>
      </c>
      <c r="U38">
        <v>0</v>
      </c>
      <c r="V38" t="s">
        <v>147</v>
      </c>
      <c r="W38">
        <v>0</v>
      </c>
      <c r="Y38" t="s">
        <v>6</v>
      </c>
      <c r="Z38">
        <v>37</v>
      </c>
      <c r="AA38" t="s">
        <v>147</v>
      </c>
      <c r="AB38" t="s">
        <v>147</v>
      </c>
      <c r="AC38" t="s">
        <v>13</v>
      </c>
      <c r="AD38" t="s">
        <v>15</v>
      </c>
      <c r="AE38" t="s">
        <v>203</v>
      </c>
      <c r="AF38" t="s">
        <v>28</v>
      </c>
      <c r="AG38">
        <v>10</v>
      </c>
      <c r="AH38" t="s">
        <v>147</v>
      </c>
      <c r="AI38" t="s">
        <v>33</v>
      </c>
      <c r="AJ38" t="s">
        <v>33</v>
      </c>
      <c r="AK38" t="s">
        <v>31</v>
      </c>
      <c r="AL38" t="s">
        <v>33</v>
      </c>
      <c r="AM38" t="s">
        <v>29</v>
      </c>
      <c r="AN38" t="s">
        <v>33</v>
      </c>
      <c r="AO38" t="s">
        <v>33</v>
      </c>
      <c r="AP38" t="s">
        <v>33</v>
      </c>
      <c r="AQ38" t="s">
        <v>33</v>
      </c>
      <c r="AR38" t="s">
        <v>33</v>
      </c>
      <c r="AS38" t="s">
        <v>33</v>
      </c>
      <c r="AT38" t="s">
        <v>33</v>
      </c>
      <c r="AW38" t="s">
        <v>33</v>
      </c>
      <c r="AX38" t="s">
        <v>33</v>
      </c>
      <c r="AZ38" t="s">
        <v>33</v>
      </c>
      <c r="BA38" t="s">
        <v>33</v>
      </c>
      <c r="BB38" t="s">
        <v>33</v>
      </c>
      <c r="BC38" t="s">
        <v>31</v>
      </c>
      <c r="BD38" t="s">
        <v>51</v>
      </c>
      <c r="BE38" t="s">
        <v>51</v>
      </c>
      <c r="BF38" t="s">
        <v>51</v>
      </c>
      <c r="BG38" t="s">
        <v>51</v>
      </c>
      <c r="BH38" t="s">
        <v>31</v>
      </c>
      <c r="BI38" t="s">
        <v>31</v>
      </c>
      <c r="BJ38" t="s">
        <v>50</v>
      </c>
      <c r="BK38" t="s">
        <v>51</v>
      </c>
      <c r="BL38" t="s">
        <v>50</v>
      </c>
      <c r="BM38" t="s">
        <v>51</v>
      </c>
      <c r="BN38" t="s">
        <v>51</v>
      </c>
      <c r="BP38" t="s">
        <v>156</v>
      </c>
      <c r="BQ38" t="s">
        <v>31</v>
      </c>
      <c r="BR38" t="s">
        <v>31</v>
      </c>
      <c r="BS38" t="s">
        <v>33</v>
      </c>
      <c r="BT38" t="s">
        <v>29</v>
      </c>
      <c r="CE38" t="s">
        <v>33</v>
      </c>
      <c r="CF38" t="s">
        <v>33</v>
      </c>
      <c r="CI38" t="s">
        <v>29</v>
      </c>
      <c r="CJ38" t="s">
        <v>33</v>
      </c>
      <c r="CK38" t="s">
        <v>33</v>
      </c>
      <c r="CL38" t="s">
        <v>33</v>
      </c>
      <c r="CM38" t="s">
        <v>29</v>
      </c>
      <c r="CN38" t="s">
        <v>33</v>
      </c>
      <c r="CO38" t="s">
        <v>32</v>
      </c>
      <c r="CP38" t="s">
        <v>33</v>
      </c>
      <c r="CQ38" t="s">
        <v>29</v>
      </c>
      <c r="CR38" t="s">
        <v>33</v>
      </c>
      <c r="CS38" t="s">
        <v>33</v>
      </c>
      <c r="CT38" t="s">
        <v>29</v>
      </c>
      <c r="CU38" t="s">
        <v>33</v>
      </c>
      <c r="CV38" t="s">
        <v>31</v>
      </c>
      <c r="CW38" t="s">
        <v>31</v>
      </c>
      <c r="CX38" t="s">
        <v>72</v>
      </c>
      <c r="CY38" t="s">
        <v>74</v>
      </c>
      <c r="CZ38" t="s">
        <v>74</v>
      </c>
      <c r="DA38" t="s">
        <v>78</v>
      </c>
      <c r="DB38" t="s">
        <v>78</v>
      </c>
      <c r="DC38" t="s">
        <v>77</v>
      </c>
      <c r="DE38" t="s">
        <v>80</v>
      </c>
      <c r="DF38" t="s">
        <v>78</v>
      </c>
      <c r="DG38" t="s">
        <v>78</v>
      </c>
      <c r="DH38" t="s">
        <v>79</v>
      </c>
      <c r="DI38" t="s">
        <v>84</v>
      </c>
      <c r="DJ38" t="s">
        <v>88</v>
      </c>
      <c r="DK38" s="96">
        <v>69</v>
      </c>
      <c r="DL38" s="96">
        <v>0.8214285714285714</v>
      </c>
      <c r="DM38" s="96">
        <v>35</v>
      </c>
      <c r="DN38" s="96">
        <v>36</v>
      </c>
      <c r="DO38" s="96">
        <v>28</v>
      </c>
      <c r="DP38" s="96">
        <v>0.7</v>
      </c>
      <c r="DQ38" s="96">
        <v>3.1645833333333337</v>
      </c>
      <c r="DR38" s="104"/>
      <c r="DS38" s="104"/>
      <c r="DT38" s="104">
        <v>0.4</v>
      </c>
      <c r="DU38" s="104">
        <v>2</v>
      </c>
      <c r="DV38" s="104">
        <v>2.4</v>
      </c>
      <c r="DW38" s="104"/>
      <c r="DX38" s="104"/>
      <c r="DY38" s="104"/>
      <c r="DZ38" s="104">
        <v>0.58333333333333337</v>
      </c>
      <c r="EA38" s="104"/>
      <c r="EB38" s="104"/>
      <c r="EC38" s="104">
        <v>0.13125000000000001</v>
      </c>
      <c r="ED38" s="104">
        <v>0</v>
      </c>
      <c r="EE38" s="104">
        <v>1.2500000000000001E-2</v>
      </c>
      <c r="EF38" s="104">
        <v>3.7499999999999999E-2</v>
      </c>
      <c r="EG38" s="104"/>
      <c r="EH38" s="104">
        <v>0.14375000000000002</v>
      </c>
    </row>
    <row r="39" spans="2:138" x14ac:dyDescent="0.25">
      <c r="B39">
        <v>27</v>
      </c>
      <c r="C39" s="1" t="s">
        <v>479</v>
      </c>
      <c r="D39">
        <v>1</v>
      </c>
      <c r="E39" s="50">
        <v>44602.646435185183</v>
      </c>
      <c r="F39" t="s">
        <v>205</v>
      </c>
      <c r="G39" t="s">
        <v>2</v>
      </c>
      <c r="H39" t="s">
        <v>196</v>
      </c>
      <c r="J39" t="s">
        <v>206</v>
      </c>
      <c r="K39">
        <v>0</v>
      </c>
      <c r="L39" t="s">
        <v>147</v>
      </c>
      <c r="M39">
        <v>80</v>
      </c>
      <c r="N39" t="s">
        <v>147</v>
      </c>
      <c r="S39">
        <v>0</v>
      </c>
      <c r="T39" t="s">
        <v>147</v>
      </c>
      <c r="U39">
        <v>0</v>
      </c>
      <c r="V39" t="s">
        <v>147</v>
      </c>
      <c r="W39">
        <v>4</v>
      </c>
      <c r="Y39" t="s">
        <v>6</v>
      </c>
      <c r="Z39">
        <v>31</v>
      </c>
      <c r="AA39" t="s">
        <v>147</v>
      </c>
      <c r="AB39" t="s">
        <v>147</v>
      </c>
      <c r="AC39" t="s">
        <v>13</v>
      </c>
      <c r="AD39" t="s">
        <v>15</v>
      </c>
      <c r="AE39" t="s">
        <v>166</v>
      </c>
      <c r="AF39" t="s">
        <v>28</v>
      </c>
      <c r="AG39">
        <v>0</v>
      </c>
      <c r="AH39">
        <v>0</v>
      </c>
      <c r="AI39" t="s">
        <v>33</v>
      </c>
      <c r="AJ39" t="s">
        <v>33</v>
      </c>
      <c r="AK39" t="s">
        <v>33</v>
      </c>
      <c r="AL39" t="s">
        <v>33</v>
      </c>
      <c r="AM39" t="s">
        <v>29</v>
      </c>
      <c r="AN39" t="s">
        <v>33</v>
      </c>
      <c r="AO39" t="s">
        <v>33</v>
      </c>
      <c r="AP39" t="s">
        <v>33</v>
      </c>
      <c r="AQ39" t="s">
        <v>31</v>
      </c>
      <c r="AR39" t="s">
        <v>33</v>
      </c>
      <c r="AS39" t="s">
        <v>33</v>
      </c>
      <c r="AT39" t="s">
        <v>33</v>
      </c>
      <c r="AW39" t="s">
        <v>33</v>
      </c>
      <c r="AX39" t="s">
        <v>33</v>
      </c>
      <c r="AZ39" t="s">
        <v>31</v>
      </c>
      <c r="BA39" t="s">
        <v>32</v>
      </c>
      <c r="BB39" t="s">
        <v>32</v>
      </c>
      <c r="BC39" t="s">
        <v>31</v>
      </c>
      <c r="BD39" t="s">
        <v>51</v>
      </c>
      <c r="BE39" t="s">
        <v>51</v>
      </c>
      <c r="BF39" t="s">
        <v>51</v>
      </c>
      <c r="BG39" t="s">
        <v>51</v>
      </c>
      <c r="BH39" t="s">
        <v>50</v>
      </c>
      <c r="BI39" t="s">
        <v>51</v>
      </c>
      <c r="BJ39" t="s">
        <v>51</v>
      </c>
      <c r="BK39" t="s">
        <v>51</v>
      </c>
      <c r="BL39" t="s">
        <v>51</v>
      </c>
      <c r="BM39" t="s">
        <v>51</v>
      </c>
      <c r="BN39" t="s">
        <v>51</v>
      </c>
      <c r="BP39" t="s">
        <v>157</v>
      </c>
      <c r="BQ39" t="s">
        <v>157</v>
      </c>
      <c r="BR39" t="s">
        <v>157</v>
      </c>
      <c r="BS39" t="s">
        <v>33</v>
      </c>
      <c r="BT39" t="s">
        <v>30</v>
      </c>
      <c r="CE39" t="s">
        <v>29</v>
      </c>
      <c r="CF39" t="s">
        <v>31</v>
      </c>
      <c r="CI39" t="s">
        <v>30</v>
      </c>
      <c r="CJ39" t="s">
        <v>33</v>
      </c>
      <c r="CK39" t="s">
        <v>33</v>
      </c>
      <c r="CL39" t="s">
        <v>32</v>
      </c>
      <c r="CM39" t="s">
        <v>33</v>
      </c>
      <c r="CN39" t="s">
        <v>31</v>
      </c>
      <c r="CO39" t="s">
        <v>31</v>
      </c>
      <c r="CP39" t="s">
        <v>33</v>
      </c>
      <c r="CQ39" t="s">
        <v>32</v>
      </c>
      <c r="CR39" t="s">
        <v>32</v>
      </c>
      <c r="CS39" t="s">
        <v>32</v>
      </c>
      <c r="CT39" t="s">
        <v>30</v>
      </c>
      <c r="CU39" t="s">
        <v>32</v>
      </c>
      <c r="CV39" t="s">
        <v>32</v>
      </c>
      <c r="CW39" t="s">
        <v>32</v>
      </c>
      <c r="CX39" t="s">
        <v>74</v>
      </c>
      <c r="CY39" t="s">
        <v>74</v>
      </c>
      <c r="CZ39" t="s">
        <v>74</v>
      </c>
      <c r="DA39" t="s">
        <v>77</v>
      </c>
      <c r="DB39" t="s">
        <v>79</v>
      </c>
      <c r="DC39" t="s">
        <v>77</v>
      </c>
      <c r="DE39" t="s">
        <v>78</v>
      </c>
      <c r="DF39" t="s">
        <v>78</v>
      </c>
      <c r="DG39" t="s">
        <v>78</v>
      </c>
      <c r="DH39" t="s">
        <v>78</v>
      </c>
      <c r="DI39" t="s">
        <v>31</v>
      </c>
      <c r="DJ39" t="s">
        <v>88</v>
      </c>
      <c r="DK39" s="96">
        <v>46.333333333333329</v>
      </c>
      <c r="DL39" s="96">
        <v>0.55158730158730152</v>
      </c>
      <c r="DM39" s="96">
        <v>24.333333333333336</v>
      </c>
      <c r="DN39" s="96">
        <v>27.666666666666668</v>
      </c>
      <c r="DO39" s="96">
        <v>21.333333333333336</v>
      </c>
      <c r="DP39" s="96">
        <v>0.53333333333333344</v>
      </c>
      <c r="DQ39" s="96">
        <v>2.1764705882352939</v>
      </c>
      <c r="DR39" s="104"/>
      <c r="DS39" s="104"/>
      <c r="DT39" s="104">
        <v>0</v>
      </c>
      <c r="DU39" s="104">
        <v>2</v>
      </c>
      <c r="DV39" s="104">
        <v>2</v>
      </c>
      <c r="DW39" s="104"/>
      <c r="DX39" s="104"/>
      <c r="DY39" s="104"/>
      <c r="DZ39" s="104">
        <v>0.17647058823529413</v>
      </c>
      <c r="EA39" s="104"/>
      <c r="EB39" s="104"/>
      <c r="EC39" s="104">
        <v>0</v>
      </c>
      <c r="ED39" s="104">
        <v>0</v>
      </c>
      <c r="EE39" s="104">
        <v>0</v>
      </c>
      <c r="EF39" s="104">
        <v>0</v>
      </c>
      <c r="EG39" s="104"/>
      <c r="EH39" s="104">
        <v>0</v>
      </c>
    </row>
    <row r="40" spans="2:138" x14ac:dyDescent="0.25">
      <c r="B40">
        <v>28</v>
      </c>
      <c r="C40" s="1" t="s">
        <v>479</v>
      </c>
      <c r="D40">
        <v>1</v>
      </c>
      <c r="E40" s="50">
        <v>44606.403043981481</v>
      </c>
      <c r="F40" t="s">
        <v>207</v>
      </c>
      <c r="G40" t="s">
        <v>1</v>
      </c>
      <c r="H40" t="s">
        <v>185</v>
      </c>
      <c r="J40" t="s">
        <v>208</v>
      </c>
      <c r="K40">
        <v>0</v>
      </c>
      <c r="L40" t="s">
        <v>147</v>
      </c>
      <c r="M40">
        <v>1574</v>
      </c>
      <c r="N40" t="s">
        <v>147</v>
      </c>
      <c r="S40">
        <v>16</v>
      </c>
      <c r="T40" t="s">
        <v>147</v>
      </c>
      <c r="U40">
        <v>0</v>
      </c>
      <c r="V40" t="s">
        <v>147</v>
      </c>
      <c r="W40" t="s">
        <v>189</v>
      </c>
      <c r="Y40" t="s">
        <v>6</v>
      </c>
      <c r="Z40">
        <v>30</v>
      </c>
      <c r="AA40" t="s">
        <v>9</v>
      </c>
      <c r="AB40" t="s">
        <v>192</v>
      </c>
      <c r="AC40" t="s">
        <v>13</v>
      </c>
      <c r="AD40" t="s">
        <v>17</v>
      </c>
      <c r="AE40" t="s">
        <v>23</v>
      </c>
      <c r="AF40" t="s">
        <v>25</v>
      </c>
      <c r="AG40">
        <v>20</v>
      </c>
      <c r="AH40">
        <v>15</v>
      </c>
      <c r="AI40" t="s">
        <v>33</v>
      </c>
      <c r="AJ40" t="s">
        <v>30</v>
      </c>
      <c r="AK40" t="s">
        <v>30</v>
      </c>
      <c r="AL40" t="s">
        <v>33</v>
      </c>
      <c r="AM40" t="s">
        <v>33</v>
      </c>
      <c r="AN40" t="s">
        <v>33</v>
      </c>
      <c r="AO40" t="s">
        <v>33</v>
      </c>
      <c r="AP40" t="s">
        <v>31</v>
      </c>
      <c r="AQ40" t="s">
        <v>31</v>
      </c>
      <c r="AR40" t="s">
        <v>31</v>
      </c>
      <c r="AS40" t="s">
        <v>30</v>
      </c>
      <c r="AT40" t="s">
        <v>30</v>
      </c>
      <c r="AW40" t="s">
        <v>31</v>
      </c>
      <c r="AX40" t="s">
        <v>31</v>
      </c>
      <c r="AZ40" t="s">
        <v>33</v>
      </c>
      <c r="BA40" t="s">
        <v>32</v>
      </c>
      <c r="BB40" t="s">
        <v>32</v>
      </c>
      <c r="BC40" t="s">
        <v>30</v>
      </c>
      <c r="BD40" t="s">
        <v>51</v>
      </c>
      <c r="BE40" t="s">
        <v>51</v>
      </c>
      <c r="BF40" t="s">
        <v>51</v>
      </c>
      <c r="BG40" t="s">
        <v>31</v>
      </c>
      <c r="BH40" t="s">
        <v>31</v>
      </c>
      <c r="BI40" t="s">
        <v>50</v>
      </c>
      <c r="BJ40" t="s">
        <v>50</v>
      </c>
      <c r="BK40" t="s">
        <v>49</v>
      </c>
      <c r="BL40" t="s">
        <v>49</v>
      </c>
      <c r="BM40" t="s">
        <v>51</v>
      </c>
      <c r="BN40" t="s">
        <v>51</v>
      </c>
      <c r="BP40" t="s">
        <v>157</v>
      </c>
      <c r="BQ40" t="s">
        <v>157</v>
      </c>
      <c r="BR40" t="s">
        <v>157</v>
      </c>
      <c r="BS40" t="s">
        <v>32</v>
      </c>
      <c r="BT40" t="s">
        <v>33</v>
      </c>
      <c r="CE40" t="s">
        <v>31</v>
      </c>
      <c r="CF40" t="s">
        <v>33</v>
      </c>
      <c r="CI40" t="s">
        <v>31</v>
      </c>
      <c r="CJ40" t="s">
        <v>33</v>
      </c>
      <c r="CK40" t="s">
        <v>31</v>
      </c>
      <c r="CL40" t="s">
        <v>32</v>
      </c>
      <c r="CM40" t="s">
        <v>30</v>
      </c>
      <c r="CN40" t="s">
        <v>33</v>
      </c>
      <c r="CO40" t="s">
        <v>29</v>
      </c>
      <c r="CP40" t="s">
        <v>32</v>
      </c>
      <c r="CQ40" t="s">
        <v>30</v>
      </c>
      <c r="CR40" t="s">
        <v>31</v>
      </c>
      <c r="CS40" t="s">
        <v>32</v>
      </c>
      <c r="CT40" t="s">
        <v>30</v>
      </c>
      <c r="CU40" t="s">
        <v>31</v>
      </c>
      <c r="CV40" t="s">
        <v>30</v>
      </c>
      <c r="CW40" t="s">
        <v>29</v>
      </c>
      <c r="CX40" t="s">
        <v>72</v>
      </c>
      <c r="CY40" t="s">
        <v>73</v>
      </c>
      <c r="CZ40" t="s">
        <v>72</v>
      </c>
      <c r="DA40" t="s">
        <v>77</v>
      </c>
      <c r="DB40" t="s">
        <v>77</v>
      </c>
      <c r="DC40" t="s">
        <v>78</v>
      </c>
      <c r="DE40" t="s">
        <v>78</v>
      </c>
      <c r="DF40" t="s">
        <v>78</v>
      </c>
      <c r="DG40" t="s">
        <v>79</v>
      </c>
      <c r="DH40" t="s">
        <v>79</v>
      </c>
      <c r="DI40" t="s">
        <v>83</v>
      </c>
      <c r="DJ40" t="s">
        <v>88</v>
      </c>
      <c r="DK40" s="96">
        <v>51</v>
      </c>
      <c r="DL40" s="96">
        <v>0.6071428571428571</v>
      </c>
      <c r="DM40" s="96">
        <v>20</v>
      </c>
      <c r="DN40" s="96">
        <v>27</v>
      </c>
      <c r="DO40" s="96">
        <v>14</v>
      </c>
      <c r="DP40" s="96">
        <v>0.35</v>
      </c>
      <c r="DQ40" s="96">
        <v>3.965352564102564</v>
      </c>
      <c r="DR40" s="104"/>
      <c r="DS40" s="104"/>
      <c r="DT40" s="104">
        <v>0.18028846153846154</v>
      </c>
      <c r="DU40" s="104">
        <v>1.4192307692307691</v>
      </c>
      <c r="DV40" s="104">
        <v>1.5995192307692305</v>
      </c>
      <c r="DW40" s="104"/>
      <c r="DX40" s="104"/>
      <c r="DY40" s="104"/>
      <c r="DZ40" s="104">
        <v>0.33333333333333331</v>
      </c>
      <c r="EA40" s="104"/>
      <c r="EB40" s="104"/>
      <c r="EC40" s="104">
        <v>0.95192307692307687</v>
      </c>
      <c r="ED40" s="104">
        <v>0</v>
      </c>
      <c r="EE40" s="104">
        <v>8.4615384615384613E-3</v>
      </c>
      <c r="EF40" s="104">
        <v>1.0721153846153846</v>
      </c>
      <c r="EG40" s="104"/>
      <c r="EH40" s="104">
        <v>0.96038461538461528</v>
      </c>
    </row>
    <row r="41" spans="2:138" x14ac:dyDescent="0.25">
      <c r="B41">
        <v>29</v>
      </c>
      <c r="C41" s="1" t="s">
        <v>479</v>
      </c>
      <c r="D41">
        <v>1</v>
      </c>
      <c r="E41" s="50">
        <v>44606.511597222219</v>
      </c>
      <c r="F41" t="s">
        <v>209</v>
      </c>
      <c r="G41" t="s">
        <v>2</v>
      </c>
      <c r="H41" t="s">
        <v>196</v>
      </c>
      <c r="J41" t="s">
        <v>210</v>
      </c>
      <c r="K41">
        <v>0</v>
      </c>
      <c r="L41" t="s">
        <v>147</v>
      </c>
      <c r="M41">
        <v>160</v>
      </c>
      <c r="N41" t="s">
        <v>147</v>
      </c>
      <c r="S41">
        <v>0</v>
      </c>
      <c r="T41" t="s">
        <v>147</v>
      </c>
      <c r="U41">
        <v>0</v>
      </c>
      <c r="V41" t="s">
        <v>147</v>
      </c>
      <c r="W41">
        <v>0</v>
      </c>
      <c r="Y41" t="s">
        <v>6</v>
      </c>
      <c r="Z41">
        <v>12</v>
      </c>
      <c r="AA41" t="s">
        <v>147</v>
      </c>
      <c r="AB41" t="s">
        <v>147</v>
      </c>
      <c r="AC41" t="s">
        <v>13</v>
      </c>
      <c r="AD41" t="s">
        <v>15</v>
      </c>
      <c r="AE41" t="s">
        <v>173</v>
      </c>
      <c r="AF41" t="s">
        <v>28</v>
      </c>
      <c r="AG41">
        <v>0</v>
      </c>
      <c r="AH41">
        <v>0</v>
      </c>
      <c r="AI41" t="s">
        <v>32</v>
      </c>
      <c r="AJ41" t="s">
        <v>33</v>
      </c>
      <c r="AK41" t="s">
        <v>32</v>
      </c>
      <c r="AL41" t="s">
        <v>32</v>
      </c>
      <c r="AM41" t="s">
        <v>31</v>
      </c>
      <c r="AN41" t="s">
        <v>33</v>
      </c>
      <c r="AO41" t="s">
        <v>32</v>
      </c>
      <c r="AP41" t="s">
        <v>32</v>
      </c>
      <c r="AQ41" t="s">
        <v>33</v>
      </c>
      <c r="AR41" t="s">
        <v>33</v>
      </c>
      <c r="AS41" t="s">
        <v>30</v>
      </c>
      <c r="AT41" t="s">
        <v>32</v>
      </c>
      <c r="AW41" t="s">
        <v>32</v>
      </c>
      <c r="AX41" t="s">
        <v>33</v>
      </c>
      <c r="AZ41" t="s">
        <v>31</v>
      </c>
      <c r="BA41" t="s">
        <v>32</v>
      </c>
      <c r="BB41" t="s">
        <v>30</v>
      </c>
      <c r="BC41" t="s">
        <v>30</v>
      </c>
      <c r="BD41" t="s">
        <v>51</v>
      </c>
      <c r="BE41" t="s">
        <v>51</v>
      </c>
      <c r="BF41" t="s">
        <v>51</v>
      </c>
      <c r="BG41" t="s">
        <v>51</v>
      </c>
      <c r="BH41" t="s">
        <v>31</v>
      </c>
      <c r="BI41" t="s">
        <v>51</v>
      </c>
      <c r="BJ41" t="s">
        <v>51</v>
      </c>
      <c r="BK41" t="s">
        <v>50</v>
      </c>
      <c r="BL41" t="s">
        <v>51</v>
      </c>
      <c r="BM41" t="s">
        <v>51</v>
      </c>
      <c r="BN41" t="s">
        <v>50</v>
      </c>
      <c r="BP41" t="s">
        <v>31</v>
      </c>
      <c r="BQ41" t="s">
        <v>156</v>
      </c>
      <c r="BR41" t="s">
        <v>31</v>
      </c>
      <c r="BS41" t="s">
        <v>33</v>
      </c>
      <c r="BT41" t="s">
        <v>33</v>
      </c>
      <c r="CE41" t="s">
        <v>29</v>
      </c>
      <c r="CF41" t="s">
        <v>30</v>
      </c>
      <c r="CI41" t="s">
        <v>29</v>
      </c>
      <c r="CJ41" t="s">
        <v>32</v>
      </c>
      <c r="CK41" t="s">
        <v>33</v>
      </c>
      <c r="CL41" t="s">
        <v>32</v>
      </c>
      <c r="CM41" t="s">
        <v>31</v>
      </c>
      <c r="CN41" t="s">
        <v>31</v>
      </c>
      <c r="CO41" t="s">
        <v>32</v>
      </c>
      <c r="CP41" t="s">
        <v>32</v>
      </c>
      <c r="CQ41" t="s">
        <v>32</v>
      </c>
      <c r="CR41" t="s">
        <v>29</v>
      </c>
      <c r="CS41" t="s">
        <v>30</v>
      </c>
      <c r="CT41" t="s">
        <v>32</v>
      </c>
      <c r="CU41" t="s">
        <v>32</v>
      </c>
      <c r="CV41" t="s">
        <v>31</v>
      </c>
      <c r="CW41" t="s">
        <v>31</v>
      </c>
      <c r="CX41" t="s">
        <v>73</v>
      </c>
      <c r="CY41" t="s">
        <v>73</v>
      </c>
      <c r="CZ41" t="s">
        <v>73</v>
      </c>
      <c r="DA41" t="s">
        <v>78</v>
      </c>
      <c r="DB41" t="s">
        <v>79</v>
      </c>
      <c r="DC41" t="s">
        <v>78</v>
      </c>
      <c r="DE41" t="s">
        <v>78</v>
      </c>
      <c r="DF41" t="s">
        <v>78</v>
      </c>
      <c r="DG41" t="s">
        <v>78</v>
      </c>
      <c r="DH41" t="s">
        <v>77</v>
      </c>
      <c r="DI41" t="s">
        <v>31</v>
      </c>
      <c r="DJ41" t="s">
        <v>88</v>
      </c>
      <c r="DK41" s="96">
        <v>39.666666666666664</v>
      </c>
      <c r="DL41" s="96">
        <v>0.47222222222222221</v>
      </c>
      <c r="DM41" s="96">
        <v>26.666666666666668</v>
      </c>
      <c r="DN41" s="96">
        <v>26.333333333333336</v>
      </c>
      <c r="DO41" s="96">
        <v>23.666666666666668</v>
      </c>
      <c r="DP41" s="96">
        <v>0.59166666666666667</v>
      </c>
      <c r="DQ41" s="96">
        <v>1.3568627450980391</v>
      </c>
      <c r="DR41" s="104"/>
      <c r="DS41" s="104"/>
      <c r="DT41" s="104">
        <v>0</v>
      </c>
      <c r="DU41" s="104">
        <v>1</v>
      </c>
      <c r="DV41" s="104">
        <v>1</v>
      </c>
      <c r="DW41" s="104"/>
      <c r="DX41" s="104"/>
      <c r="DY41" s="104"/>
      <c r="DZ41" s="104">
        <v>0.27450980392156865</v>
      </c>
      <c r="EA41" s="104"/>
      <c r="EB41" s="104"/>
      <c r="EC41" s="104">
        <v>8.2352941176470587E-2</v>
      </c>
      <c r="ED41" s="104">
        <v>0</v>
      </c>
      <c r="EE41" s="104">
        <v>0</v>
      </c>
      <c r="EF41" s="104">
        <v>0</v>
      </c>
      <c r="EG41" s="104"/>
      <c r="EH41" s="104">
        <v>8.2352941176470587E-2</v>
      </c>
    </row>
    <row r="42" spans="2:138" x14ac:dyDescent="0.25">
      <c r="B42">
        <v>30</v>
      </c>
      <c r="C42" s="1" t="s">
        <v>479</v>
      </c>
      <c r="D42">
        <v>1</v>
      </c>
      <c r="E42" s="50">
        <v>44606.476909722223</v>
      </c>
      <c r="F42" t="s">
        <v>211</v>
      </c>
      <c r="G42" t="s">
        <v>1</v>
      </c>
      <c r="H42" t="s">
        <v>185</v>
      </c>
      <c r="J42" t="s">
        <v>212</v>
      </c>
      <c r="K42">
        <v>0</v>
      </c>
      <c r="L42" t="s">
        <v>147</v>
      </c>
      <c r="M42">
        <v>203</v>
      </c>
      <c r="N42" t="s">
        <v>147</v>
      </c>
      <c r="S42">
        <v>0</v>
      </c>
      <c r="T42" t="s">
        <v>147</v>
      </c>
      <c r="U42">
        <v>0</v>
      </c>
      <c r="V42" t="s">
        <v>147</v>
      </c>
      <c r="W42">
        <v>0</v>
      </c>
      <c r="Y42" t="s">
        <v>6</v>
      </c>
      <c r="Z42">
        <v>38</v>
      </c>
      <c r="AA42" t="s">
        <v>147</v>
      </c>
      <c r="AB42" t="s">
        <v>147</v>
      </c>
      <c r="AC42" t="s">
        <v>13</v>
      </c>
      <c r="AD42" t="s">
        <v>16</v>
      </c>
      <c r="AE42" t="s">
        <v>21</v>
      </c>
      <c r="AF42" t="s">
        <v>28</v>
      </c>
      <c r="AG42">
        <v>0</v>
      </c>
      <c r="AH42">
        <v>0</v>
      </c>
      <c r="AI42" t="s">
        <v>31</v>
      </c>
      <c r="AJ42" t="s">
        <v>31</v>
      </c>
      <c r="AK42" t="s">
        <v>30</v>
      </c>
      <c r="AL42" t="s">
        <v>32</v>
      </c>
      <c r="AM42" t="s">
        <v>33</v>
      </c>
      <c r="AN42" t="s">
        <v>32</v>
      </c>
      <c r="AO42" t="s">
        <v>31</v>
      </c>
      <c r="AP42" t="s">
        <v>31</v>
      </c>
      <c r="AQ42" t="s">
        <v>31</v>
      </c>
      <c r="AR42" t="s">
        <v>32</v>
      </c>
      <c r="AS42" t="s">
        <v>32</v>
      </c>
      <c r="AT42" t="s">
        <v>32</v>
      </c>
      <c r="AW42" t="s">
        <v>30</v>
      </c>
      <c r="AX42" t="s">
        <v>31</v>
      </c>
      <c r="AZ42" t="s">
        <v>32</v>
      </c>
      <c r="BA42" t="s">
        <v>29</v>
      </c>
      <c r="BB42" t="s">
        <v>30</v>
      </c>
      <c r="BC42" t="s">
        <v>30</v>
      </c>
      <c r="BD42" t="s">
        <v>31</v>
      </c>
      <c r="BE42" t="s">
        <v>50</v>
      </c>
      <c r="BF42" t="s">
        <v>31</v>
      </c>
      <c r="BG42" t="s">
        <v>49</v>
      </c>
      <c r="BH42" t="s">
        <v>50</v>
      </c>
      <c r="BI42" t="s">
        <v>31</v>
      </c>
      <c r="BJ42" t="s">
        <v>50</v>
      </c>
      <c r="BK42" t="s">
        <v>50</v>
      </c>
      <c r="BL42" t="s">
        <v>31</v>
      </c>
      <c r="BM42" t="s">
        <v>31</v>
      </c>
      <c r="BN42" t="s">
        <v>49</v>
      </c>
      <c r="BP42" t="s">
        <v>157</v>
      </c>
      <c r="BQ42" t="s">
        <v>156</v>
      </c>
      <c r="BR42" t="s">
        <v>31</v>
      </c>
      <c r="BS42" t="s">
        <v>31</v>
      </c>
      <c r="BT42" t="s">
        <v>30</v>
      </c>
      <c r="CE42" t="s">
        <v>32</v>
      </c>
      <c r="CF42" t="s">
        <v>32</v>
      </c>
      <c r="CI42" t="s">
        <v>32</v>
      </c>
      <c r="CJ42" t="s">
        <v>33</v>
      </c>
      <c r="CK42" t="s">
        <v>33</v>
      </c>
      <c r="CL42" t="s">
        <v>33</v>
      </c>
      <c r="CM42" t="s">
        <v>32</v>
      </c>
      <c r="CN42" t="s">
        <v>33</v>
      </c>
      <c r="CO42" t="s">
        <v>29</v>
      </c>
      <c r="CP42" t="s">
        <v>32</v>
      </c>
      <c r="CQ42" t="s">
        <v>29</v>
      </c>
      <c r="CR42" t="s">
        <v>33</v>
      </c>
      <c r="CS42" t="s">
        <v>33</v>
      </c>
      <c r="CT42" t="s">
        <v>29</v>
      </c>
      <c r="CU42" t="s">
        <v>31</v>
      </c>
      <c r="CV42" t="s">
        <v>31</v>
      </c>
      <c r="CW42" t="s">
        <v>31</v>
      </c>
      <c r="CX42" t="s">
        <v>74</v>
      </c>
      <c r="CY42" t="s">
        <v>74</v>
      </c>
      <c r="CZ42" t="s">
        <v>74</v>
      </c>
      <c r="DA42" t="s">
        <v>77</v>
      </c>
      <c r="DB42" t="s">
        <v>77</v>
      </c>
      <c r="DC42" t="s">
        <v>78</v>
      </c>
      <c r="DE42" t="s">
        <v>78</v>
      </c>
      <c r="DF42" t="s">
        <v>77</v>
      </c>
      <c r="DG42" t="s">
        <v>78</v>
      </c>
      <c r="DH42" t="s">
        <v>78</v>
      </c>
      <c r="DI42" t="s">
        <v>31</v>
      </c>
      <c r="DJ42" t="s">
        <v>88</v>
      </c>
      <c r="DK42" s="96">
        <v>60.666666666666664</v>
      </c>
      <c r="DL42" s="96">
        <v>0.72222222222222221</v>
      </c>
      <c r="DM42" s="96">
        <v>20.666666666666668</v>
      </c>
      <c r="DN42" s="96">
        <v>34.666666666666671</v>
      </c>
      <c r="DO42" s="96">
        <v>14.666666666666666</v>
      </c>
      <c r="DP42" s="96">
        <v>0.36666666666666664</v>
      </c>
      <c r="DQ42" s="96">
        <v>2.7333333333333334</v>
      </c>
      <c r="DR42" s="104"/>
      <c r="DS42" s="104"/>
      <c r="DT42" s="104">
        <v>0</v>
      </c>
      <c r="DU42" s="104">
        <v>1.2823529411764707</v>
      </c>
      <c r="DV42" s="104">
        <v>1.2823529411764707</v>
      </c>
      <c r="DW42" s="104"/>
      <c r="DX42" s="104"/>
      <c r="DY42" s="104"/>
      <c r="DZ42" s="104">
        <v>0.45098039215686275</v>
      </c>
      <c r="EA42" s="104"/>
      <c r="EB42" s="104"/>
      <c r="EC42" s="104">
        <v>0.58823529411764708</v>
      </c>
      <c r="ED42" s="104">
        <v>0</v>
      </c>
      <c r="EE42" s="104">
        <v>0</v>
      </c>
      <c r="EF42" s="104">
        <v>0.41176470588235292</v>
      </c>
      <c r="EG42" s="104"/>
      <c r="EH42" s="104">
        <v>0.58823529411764708</v>
      </c>
    </row>
    <row r="43" spans="2:138" x14ac:dyDescent="0.25">
      <c r="B43">
        <v>31</v>
      </c>
      <c r="C43" s="1" t="s">
        <v>479</v>
      </c>
      <c r="D43">
        <v>1</v>
      </c>
      <c r="E43" s="50">
        <v>44606.532118055555</v>
      </c>
      <c r="F43" t="s">
        <v>213</v>
      </c>
      <c r="G43" t="s">
        <v>1</v>
      </c>
      <c r="H43" t="s">
        <v>185</v>
      </c>
      <c r="J43" t="s">
        <v>214</v>
      </c>
      <c r="K43">
        <v>0</v>
      </c>
      <c r="L43" t="s">
        <v>147</v>
      </c>
      <c r="M43">
        <v>1760</v>
      </c>
      <c r="N43" t="s">
        <v>147</v>
      </c>
      <c r="S43">
        <v>0</v>
      </c>
      <c r="T43" t="s">
        <v>147</v>
      </c>
      <c r="U43">
        <v>0</v>
      </c>
      <c r="V43" t="s">
        <v>147</v>
      </c>
      <c r="W43">
        <v>0</v>
      </c>
      <c r="Y43" t="s">
        <v>6</v>
      </c>
      <c r="Z43">
        <v>8</v>
      </c>
      <c r="AA43" t="s">
        <v>9</v>
      </c>
      <c r="AB43" t="s">
        <v>192</v>
      </c>
      <c r="AC43" t="s">
        <v>12</v>
      </c>
      <c r="AD43" t="s">
        <v>15</v>
      </c>
      <c r="AE43" t="s">
        <v>19</v>
      </c>
      <c r="AF43" t="s">
        <v>26</v>
      </c>
      <c r="AG43">
        <v>30</v>
      </c>
      <c r="AH43">
        <v>5</v>
      </c>
      <c r="AI43" t="s">
        <v>33</v>
      </c>
      <c r="AJ43" t="s">
        <v>30</v>
      </c>
      <c r="AK43" t="s">
        <v>30</v>
      </c>
      <c r="AL43" t="s">
        <v>33</v>
      </c>
      <c r="AM43" t="s">
        <v>33</v>
      </c>
      <c r="AN43" t="s">
        <v>32</v>
      </c>
      <c r="AO43" t="s">
        <v>32</v>
      </c>
      <c r="AP43" t="s">
        <v>33</v>
      </c>
      <c r="AQ43" t="s">
        <v>30</v>
      </c>
      <c r="AR43" t="s">
        <v>31</v>
      </c>
      <c r="AS43" t="s">
        <v>31</v>
      </c>
      <c r="AT43" t="s">
        <v>31</v>
      </c>
      <c r="AW43" t="s">
        <v>32</v>
      </c>
      <c r="AX43" t="s">
        <v>32</v>
      </c>
      <c r="AZ43" t="s">
        <v>32</v>
      </c>
      <c r="BA43" t="s">
        <v>32</v>
      </c>
      <c r="BB43" t="s">
        <v>31</v>
      </c>
      <c r="BC43" t="s">
        <v>31</v>
      </c>
      <c r="BD43" t="s">
        <v>51</v>
      </c>
      <c r="BE43" t="s">
        <v>51</v>
      </c>
      <c r="BF43" t="s">
        <v>51</v>
      </c>
      <c r="BG43" t="s">
        <v>50</v>
      </c>
      <c r="BH43" t="s">
        <v>50</v>
      </c>
      <c r="BI43" t="s">
        <v>51</v>
      </c>
      <c r="BJ43" t="s">
        <v>31</v>
      </c>
      <c r="BK43" t="s">
        <v>51</v>
      </c>
      <c r="BL43" t="s">
        <v>50</v>
      </c>
      <c r="BM43" t="s">
        <v>51</v>
      </c>
      <c r="BN43" t="s">
        <v>50</v>
      </c>
      <c r="BP43" t="s">
        <v>156</v>
      </c>
      <c r="BQ43" t="s">
        <v>157</v>
      </c>
      <c r="BR43" t="s">
        <v>157</v>
      </c>
      <c r="BS43" t="s">
        <v>31</v>
      </c>
      <c r="BT43" t="s">
        <v>31</v>
      </c>
      <c r="CE43" t="s">
        <v>33</v>
      </c>
      <c r="CF43" t="s">
        <v>33</v>
      </c>
      <c r="CI43" t="s">
        <v>33</v>
      </c>
      <c r="CJ43" t="s">
        <v>33</v>
      </c>
      <c r="CK43" t="s">
        <v>33</v>
      </c>
      <c r="CL43" t="s">
        <v>31</v>
      </c>
      <c r="CM43" t="s">
        <v>33</v>
      </c>
      <c r="CN43" t="s">
        <v>31</v>
      </c>
      <c r="CO43" t="s">
        <v>30</v>
      </c>
      <c r="CP43" t="s">
        <v>33</v>
      </c>
      <c r="CQ43" t="s">
        <v>31</v>
      </c>
      <c r="CR43" t="s">
        <v>33</v>
      </c>
      <c r="CS43" t="s">
        <v>33</v>
      </c>
      <c r="CT43" t="s">
        <v>29</v>
      </c>
      <c r="CU43" t="s">
        <v>31</v>
      </c>
      <c r="CV43" t="s">
        <v>32</v>
      </c>
      <c r="CW43" t="s">
        <v>32</v>
      </c>
      <c r="CX43" t="s">
        <v>73</v>
      </c>
      <c r="CY43" t="s">
        <v>75</v>
      </c>
      <c r="CZ43" t="s">
        <v>75</v>
      </c>
      <c r="DA43" t="s">
        <v>77</v>
      </c>
      <c r="DB43" t="s">
        <v>78</v>
      </c>
      <c r="DC43" t="s">
        <v>79</v>
      </c>
      <c r="DE43" t="s">
        <v>79</v>
      </c>
      <c r="DF43" t="s">
        <v>78</v>
      </c>
      <c r="DG43" t="s">
        <v>79</v>
      </c>
      <c r="DH43" t="s">
        <v>79</v>
      </c>
      <c r="DI43" t="s">
        <v>31</v>
      </c>
      <c r="DJ43" t="s">
        <v>88</v>
      </c>
      <c r="DK43" s="96">
        <v>53.666666666666664</v>
      </c>
      <c r="DL43" s="96">
        <v>0.63888888888888884</v>
      </c>
      <c r="DM43" s="96">
        <v>18.333333333333332</v>
      </c>
      <c r="DN43" s="96">
        <v>29.666666666666668</v>
      </c>
      <c r="DO43" s="96">
        <v>15.333333333333332</v>
      </c>
      <c r="DP43" s="96">
        <v>0.3833333333333333</v>
      </c>
      <c r="DQ43" s="96">
        <v>4.8202380952380945</v>
      </c>
      <c r="DR43" s="104"/>
      <c r="DS43" s="104"/>
      <c r="DT43" s="104">
        <v>0.16071428571428573</v>
      </c>
      <c r="DU43" s="104">
        <v>1.5714285714285714</v>
      </c>
      <c r="DV43" s="104">
        <v>1.7321428571428572</v>
      </c>
      <c r="DW43" s="104"/>
      <c r="DX43" s="104"/>
      <c r="DY43" s="104"/>
      <c r="DZ43" s="104">
        <v>0.66666666666666663</v>
      </c>
      <c r="EA43" s="104"/>
      <c r="EB43" s="104"/>
      <c r="EC43" s="104">
        <v>0.65714285714285714</v>
      </c>
      <c r="ED43" s="104">
        <v>0</v>
      </c>
      <c r="EE43" s="104">
        <v>3.214285714285714E-2</v>
      </c>
      <c r="EF43" s="104">
        <v>1.7321428571428572</v>
      </c>
      <c r="EG43" s="104"/>
      <c r="EH43" s="104">
        <v>0.68928571428571428</v>
      </c>
    </row>
    <row r="44" spans="2:138" x14ac:dyDescent="0.25">
      <c r="B44">
        <v>32</v>
      </c>
      <c r="C44" s="1" t="s">
        <v>479</v>
      </c>
      <c r="D44">
        <v>1</v>
      </c>
      <c r="E44" s="50">
        <v>44606.537164351852</v>
      </c>
      <c r="F44" t="s">
        <v>215</v>
      </c>
      <c r="G44" t="s">
        <v>2</v>
      </c>
      <c r="H44" t="s">
        <v>196</v>
      </c>
      <c r="J44" t="s">
        <v>216</v>
      </c>
      <c r="K44">
        <v>0</v>
      </c>
      <c r="L44" t="s">
        <v>147</v>
      </c>
      <c r="M44">
        <v>160</v>
      </c>
      <c r="N44" t="s">
        <v>147</v>
      </c>
      <c r="S44">
        <v>0</v>
      </c>
      <c r="T44" t="s">
        <v>147</v>
      </c>
      <c r="U44">
        <v>0</v>
      </c>
      <c r="V44" t="s">
        <v>147</v>
      </c>
      <c r="W44">
        <v>0</v>
      </c>
      <c r="Y44" t="s">
        <v>6</v>
      </c>
      <c r="Z44">
        <v>33</v>
      </c>
      <c r="AA44" t="s">
        <v>147</v>
      </c>
      <c r="AB44" t="s">
        <v>147</v>
      </c>
      <c r="AC44" t="s">
        <v>13</v>
      </c>
      <c r="AD44" t="s">
        <v>15</v>
      </c>
      <c r="AE44" t="s">
        <v>166</v>
      </c>
      <c r="AF44" t="s">
        <v>28</v>
      </c>
      <c r="AG44">
        <v>0</v>
      </c>
      <c r="AH44">
        <v>0</v>
      </c>
      <c r="AI44" t="s">
        <v>32</v>
      </c>
      <c r="AJ44" t="s">
        <v>32</v>
      </c>
      <c r="AK44" t="s">
        <v>30</v>
      </c>
      <c r="AL44" t="s">
        <v>33</v>
      </c>
      <c r="AM44" t="s">
        <v>31</v>
      </c>
      <c r="AN44" t="s">
        <v>32</v>
      </c>
      <c r="AO44" t="s">
        <v>33</v>
      </c>
      <c r="AP44" t="s">
        <v>33</v>
      </c>
      <c r="AQ44" t="s">
        <v>33</v>
      </c>
      <c r="AR44" t="s">
        <v>33</v>
      </c>
      <c r="AS44" t="s">
        <v>33</v>
      </c>
      <c r="AT44" t="s">
        <v>33</v>
      </c>
      <c r="AW44" t="s">
        <v>33</v>
      </c>
      <c r="AX44" t="s">
        <v>33</v>
      </c>
      <c r="AZ44" t="s">
        <v>31</v>
      </c>
      <c r="BA44" t="s">
        <v>30</v>
      </c>
      <c r="BB44" t="s">
        <v>31</v>
      </c>
      <c r="BC44" t="s">
        <v>31</v>
      </c>
      <c r="BD44" t="s">
        <v>51</v>
      </c>
      <c r="BE44" t="s">
        <v>51</v>
      </c>
      <c r="BF44" t="s">
        <v>51</v>
      </c>
      <c r="BG44" t="s">
        <v>31</v>
      </c>
      <c r="BH44" t="s">
        <v>34</v>
      </c>
      <c r="BI44" t="s">
        <v>50</v>
      </c>
      <c r="BJ44" t="s">
        <v>31</v>
      </c>
      <c r="BK44" t="s">
        <v>51</v>
      </c>
      <c r="BL44" t="s">
        <v>50</v>
      </c>
      <c r="BM44" t="s">
        <v>51</v>
      </c>
      <c r="BN44" t="s">
        <v>51</v>
      </c>
      <c r="BP44" t="s">
        <v>156</v>
      </c>
      <c r="BQ44" t="s">
        <v>157</v>
      </c>
      <c r="BR44" t="s">
        <v>157</v>
      </c>
      <c r="BS44" t="s">
        <v>33</v>
      </c>
      <c r="BT44" t="s">
        <v>30</v>
      </c>
      <c r="CE44" t="s">
        <v>29</v>
      </c>
      <c r="CF44" t="s">
        <v>33</v>
      </c>
      <c r="CI44" t="s">
        <v>31</v>
      </c>
      <c r="CJ44" t="s">
        <v>33</v>
      </c>
      <c r="CK44" t="s">
        <v>33</v>
      </c>
      <c r="CL44" t="s">
        <v>29</v>
      </c>
      <c r="CM44" t="s">
        <v>29</v>
      </c>
      <c r="CN44" t="s">
        <v>33</v>
      </c>
      <c r="CO44" t="s">
        <v>32</v>
      </c>
      <c r="CP44" t="s">
        <v>33</v>
      </c>
      <c r="CQ44" t="s">
        <v>33</v>
      </c>
      <c r="CR44" t="s">
        <v>33</v>
      </c>
      <c r="CS44" t="s">
        <v>33</v>
      </c>
      <c r="CT44" t="s">
        <v>29</v>
      </c>
      <c r="CU44" t="s">
        <v>33</v>
      </c>
      <c r="CV44" t="s">
        <v>33</v>
      </c>
      <c r="CW44" t="s">
        <v>33</v>
      </c>
      <c r="CX44" t="s">
        <v>74</v>
      </c>
      <c r="CY44" t="s">
        <v>74</v>
      </c>
      <c r="CZ44" t="s">
        <v>74</v>
      </c>
      <c r="DA44" t="s">
        <v>78</v>
      </c>
      <c r="DB44" t="s">
        <v>79</v>
      </c>
      <c r="DC44" t="s">
        <v>77</v>
      </c>
      <c r="DE44" t="s">
        <v>78</v>
      </c>
      <c r="DF44" t="s">
        <v>78</v>
      </c>
      <c r="DG44" t="s">
        <v>79</v>
      </c>
      <c r="DH44" t="s">
        <v>77</v>
      </c>
      <c r="DI44" t="s">
        <v>82</v>
      </c>
      <c r="DJ44" t="s">
        <v>88</v>
      </c>
      <c r="DK44" s="96">
        <v>55.666666666666664</v>
      </c>
      <c r="DL44" s="96">
        <v>0.66269841269841268</v>
      </c>
      <c r="DM44" s="96">
        <v>25.666666666666668</v>
      </c>
      <c r="DN44" s="96">
        <v>34</v>
      </c>
      <c r="DO44" s="96">
        <v>23.666666666666668</v>
      </c>
      <c r="DP44" s="96">
        <v>0.59166666666666667</v>
      </c>
      <c r="DQ44" s="96">
        <v>2.0784313725490193</v>
      </c>
      <c r="DR44" s="104"/>
      <c r="DS44" s="104"/>
      <c r="DT44" s="104">
        <v>0</v>
      </c>
      <c r="DU44" s="104">
        <v>1.4705882352941178</v>
      </c>
      <c r="DV44" s="104">
        <v>1.4705882352941178</v>
      </c>
      <c r="DW44" s="104"/>
      <c r="DX44" s="104"/>
      <c r="DY44" s="104"/>
      <c r="DZ44" s="104">
        <v>0.31372549019607843</v>
      </c>
      <c r="EA44" s="104"/>
      <c r="EB44" s="104"/>
      <c r="EC44" s="104">
        <v>0.23529411764705882</v>
      </c>
      <c r="ED44" s="104">
        <v>0</v>
      </c>
      <c r="EE44" s="104">
        <v>5.8823529411764705E-2</v>
      </c>
      <c r="EF44" s="104">
        <v>0</v>
      </c>
      <c r="EG44" s="104"/>
      <c r="EH44" s="104">
        <v>0.29411764705882354</v>
      </c>
    </row>
    <row r="45" spans="2:138" x14ac:dyDescent="0.25">
      <c r="B45">
        <v>33</v>
      </c>
      <c r="C45" s="1" t="s">
        <v>479</v>
      </c>
      <c r="D45">
        <v>1</v>
      </c>
      <c r="E45" s="50">
        <v>44606.683692129627</v>
      </c>
      <c r="F45" t="s">
        <v>217</v>
      </c>
      <c r="G45" t="s">
        <v>2</v>
      </c>
      <c r="H45" t="s">
        <v>196</v>
      </c>
      <c r="J45" t="s">
        <v>218</v>
      </c>
      <c r="K45">
        <v>0</v>
      </c>
      <c r="L45" t="s">
        <v>147</v>
      </c>
      <c r="M45">
        <v>260</v>
      </c>
      <c r="N45" t="s">
        <v>147</v>
      </c>
      <c r="S45">
        <v>0</v>
      </c>
      <c r="T45" t="s">
        <v>147</v>
      </c>
      <c r="U45">
        <v>0</v>
      </c>
      <c r="V45" t="s">
        <v>147</v>
      </c>
      <c r="W45">
        <v>0</v>
      </c>
      <c r="Y45" t="s">
        <v>6</v>
      </c>
      <c r="Z45">
        <v>52</v>
      </c>
      <c r="AA45" t="s">
        <v>147</v>
      </c>
      <c r="AB45" t="s">
        <v>147</v>
      </c>
      <c r="AC45" t="s">
        <v>13</v>
      </c>
      <c r="AD45" t="s">
        <v>16</v>
      </c>
      <c r="AE45" t="s">
        <v>166</v>
      </c>
      <c r="AF45" t="s">
        <v>28</v>
      </c>
      <c r="AG45">
        <v>0</v>
      </c>
      <c r="AH45">
        <v>0</v>
      </c>
      <c r="AI45" t="s">
        <v>33</v>
      </c>
      <c r="AJ45" t="s">
        <v>32</v>
      </c>
      <c r="AK45" t="s">
        <v>33</v>
      </c>
      <c r="AL45" t="s">
        <v>33</v>
      </c>
      <c r="AM45" t="s">
        <v>32</v>
      </c>
      <c r="AN45" t="s">
        <v>31</v>
      </c>
      <c r="AO45" t="s">
        <v>32</v>
      </c>
      <c r="AP45" t="s">
        <v>33</v>
      </c>
      <c r="AQ45" t="s">
        <v>31</v>
      </c>
      <c r="AR45" t="s">
        <v>32</v>
      </c>
      <c r="AS45" t="s">
        <v>32</v>
      </c>
      <c r="AT45" t="s">
        <v>32</v>
      </c>
      <c r="AW45" t="s">
        <v>33</v>
      </c>
      <c r="AX45" t="s">
        <v>32</v>
      </c>
      <c r="AZ45" t="s">
        <v>30</v>
      </c>
      <c r="BA45" t="s">
        <v>31</v>
      </c>
      <c r="BB45" t="s">
        <v>33</v>
      </c>
      <c r="BC45" t="s">
        <v>33</v>
      </c>
      <c r="BD45" t="s">
        <v>51</v>
      </c>
      <c r="BE45" t="s">
        <v>51</v>
      </c>
      <c r="BF45" t="s">
        <v>51</v>
      </c>
      <c r="BG45" t="s">
        <v>50</v>
      </c>
      <c r="BH45" t="s">
        <v>34</v>
      </c>
      <c r="BI45" t="s">
        <v>51</v>
      </c>
      <c r="BJ45" t="s">
        <v>51</v>
      </c>
      <c r="BK45" t="s">
        <v>31</v>
      </c>
      <c r="BL45" t="s">
        <v>50</v>
      </c>
      <c r="BM45" t="s">
        <v>51</v>
      </c>
      <c r="BN45" t="s">
        <v>50</v>
      </c>
      <c r="BP45" t="s">
        <v>156</v>
      </c>
      <c r="BQ45" t="s">
        <v>31</v>
      </c>
      <c r="BR45" t="s">
        <v>156</v>
      </c>
      <c r="BS45" t="s">
        <v>33</v>
      </c>
      <c r="BT45" t="s">
        <v>30</v>
      </c>
      <c r="CE45" t="s">
        <v>29</v>
      </c>
      <c r="CF45" t="s">
        <v>32</v>
      </c>
      <c r="CI45" t="s">
        <v>31</v>
      </c>
      <c r="CJ45" t="s">
        <v>31</v>
      </c>
      <c r="CK45" t="s">
        <v>33</v>
      </c>
      <c r="CL45" t="s">
        <v>31</v>
      </c>
      <c r="CM45" t="s">
        <v>32</v>
      </c>
      <c r="CN45" t="s">
        <v>33</v>
      </c>
      <c r="CO45" t="s">
        <v>32</v>
      </c>
      <c r="CP45" t="s">
        <v>33</v>
      </c>
      <c r="CQ45" t="s">
        <v>33</v>
      </c>
      <c r="CR45" t="s">
        <v>33</v>
      </c>
      <c r="CS45" t="s">
        <v>33</v>
      </c>
      <c r="CT45" t="s">
        <v>29</v>
      </c>
      <c r="CU45" t="s">
        <v>32</v>
      </c>
      <c r="CV45" t="s">
        <v>31</v>
      </c>
      <c r="CW45" t="s">
        <v>31</v>
      </c>
      <c r="CX45" t="s">
        <v>73</v>
      </c>
      <c r="CY45" t="s">
        <v>73</v>
      </c>
      <c r="CZ45" t="s">
        <v>73</v>
      </c>
      <c r="DA45" t="s">
        <v>77</v>
      </c>
      <c r="DB45" t="s">
        <v>79</v>
      </c>
      <c r="DC45" t="s">
        <v>77</v>
      </c>
      <c r="DE45" t="s">
        <v>79</v>
      </c>
      <c r="DF45" t="s">
        <v>78</v>
      </c>
      <c r="DG45" t="s">
        <v>78</v>
      </c>
      <c r="DH45" t="s">
        <v>77</v>
      </c>
      <c r="DI45" t="s">
        <v>84</v>
      </c>
      <c r="DJ45" t="s">
        <v>88</v>
      </c>
      <c r="DK45" s="96">
        <v>46.666666666666671</v>
      </c>
      <c r="DL45" s="96">
        <v>0.55555555555555558</v>
      </c>
      <c r="DM45" s="96">
        <v>21.666666666666668</v>
      </c>
      <c r="DN45" s="96">
        <v>26.999999999999996</v>
      </c>
      <c r="DO45" s="96">
        <v>19.333333333333332</v>
      </c>
      <c r="DP45" s="96">
        <v>0.48333333333333328</v>
      </c>
      <c r="DQ45" s="96">
        <v>1.9166666666666667</v>
      </c>
      <c r="DR45" s="104"/>
      <c r="DS45" s="104"/>
      <c r="DT45" s="104">
        <v>0.5</v>
      </c>
      <c r="DU45" s="104">
        <v>0.5</v>
      </c>
      <c r="DV45" s="104">
        <v>1</v>
      </c>
      <c r="DW45" s="104"/>
      <c r="DX45" s="104"/>
      <c r="DY45" s="104"/>
      <c r="DZ45" s="104">
        <v>0.16666666666666666</v>
      </c>
      <c r="EA45" s="104"/>
      <c r="EB45" s="104"/>
      <c r="EC45" s="104">
        <v>0.25</v>
      </c>
      <c r="ED45" s="104">
        <v>0</v>
      </c>
      <c r="EE45" s="104">
        <v>0.5</v>
      </c>
      <c r="EF45" s="104">
        <v>0</v>
      </c>
      <c r="EG45" s="104"/>
      <c r="EH45" s="104">
        <v>0.75</v>
      </c>
    </row>
    <row r="46" spans="2:138" x14ac:dyDescent="0.25">
      <c r="B46">
        <v>34</v>
      </c>
      <c r="C46" s="1" t="s">
        <v>479</v>
      </c>
      <c r="D46">
        <v>1</v>
      </c>
      <c r="E46" s="50">
        <v>44606.743854166663</v>
      </c>
      <c r="F46" t="s">
        <v>219</v>
      </c>
      <c r="G46" t="s">
        <v>2</v>
      </c>
      <c r="H46" t="s">
        <v>196</v>
      </c>
      <c r="J46" t="s">
        <v>812</v>
      </c>
      <c r="K46">
        <v>0</v>
      </c>
      <c r="L46" t="s">
        <v>147</v>
      </c>
      <c r="M46">
        <v>450</v>
      </c>
      <c r="N46" t="s">
        <v>147</v>
      </c>
      <c r="S46">
        <v>0</v>
      </c>
      <c r="T46" t="s">
        <v>147</v>
      </c>
      <c r="U46">
        <v>0</v>
      </c>
      <c r="V46" t="s">
        <v>147</v>
      </c>
      <c r="W46">
        <v>0</v>
      </c>
      <c r="Y46" t="s">
        <v>6</v>
      </c>
      <c r="Z46">
        <v>41</v>
      </c>
      <c r="AA46" t="s">
        <v>147</v>
      </c>
      <c r="AB46" t="s">
        <v>147</v>
      </c>
      <c r="AC46" t="s">
        <v>13</v>
      </c>
      <c r="AD46" t="s">
        <v>15</v>
      </c>
      <c r="AE46" t="s">
        <v>125</v>
      </c>
      <c r="AF46" t="s">
        <v>28</v>
      </c>
      <c r="AG46">
        <v>0</v>
      </c>
      <c r="AH46">
        <v>0</v>
      </c>
      <c r="AI46" t="s">
        <v>33</v>
      </c>
      <c r="AJ46" t="s">
        <v>33</v>
      </c>
      <c r="AK46" t="s">
        <v>30</v>
      </c>
      <c r="AL46" t="s">
        <v>33</v>
      </c>
      <c r="AM46" t="s">
        <v>30</v>
      </c>
      <c r="AN46" t="s">
        <v>30</v>
      </c>
      <c r="AO46" t="s">
        <v>33</v>
      </c>
      <c r="AP46" t="s">
        <v>33</v>
      </c>
      <c r="AQ46" t="s">
        <v>33</v>
      </c>
      <c r="AR46" t="s">
        <v>33</v>
      </c>
      <c r="AS46" t="s">
        <v>33</v>
      </c>
      <c r="AT46" t="s">
        <v>33</v>
      </c>
      <c r="AW46" t="s">
        <v>33</v>
      </c>
      <c r="AX46" t="s">
        <v>33</v>
      </c>
      <c r="AZ46" t="s">
        <v>30</v>
      </c>
      <c r="BA46" t="s">
        <v>30</v>
      </c>
      <c r="BB46" t="s">
        <v>30</v>
      </c>
      <c r="BC46" t="s">
        <v>29</v>
      </c>
      <c r="BD46" t="s">
        <v>51</v>
      </c>
      <c r="BE46" t="s">
        <v>51</v>
      </c>
      <c r="BF46" t="s">
        <v>51</v>
      </c>
      <c r="BG46" t="s">
        <v>51</v>
      </c>
      <c r="BH46" t="s">
        <v>49</v>
      </c>
      <c r="BI46" t="s">
        <v>51</v>
      </c>
      <c r="BJ46" t="s">
        <v>51</v>
      </c>
      <c r="BK46" t="s">
        <v>51</v>
      </c>
      <c r="BL46" t="s">
        <v>51</v>
      </c>
      <c r="BM46" t="s">
        <v>51</v>
      </c>
      <c r="BN46" t="s">
        <v>51</v>
      </c>
      <c r="BP46" t="s">
        <v>157</v>
      </c>
      <c r="BQ46" t="s">
        <v>156</v>
      </c>
      <c r="BR46" t="s">
        <v>157</v>
      </c>
      <c r="BS46" t="s">
        <v>32</v>
      </c>
      <c r="BT46" t="s">
        <v>30</v>
      </c>
      <c r="CE46" t="s">
        <v>29</v>
      </c>
      <c r="CF46" t="s">
        <v>29</v>
      </c>
      <c r="CI46" t="s">
        <v>30</v>
      </c>
      <c r="CJ46" t="s">
        <v>33</v>
      </c>
      <c r="CK46" t="s">
        <v>33</v>
      </c>
      <c r="CL46" t="s">
        <v>29</v>
      </c>
      <c r="CM46" t="s">
        <v>29</v>
      </c>
      <c r="CN46" t="s">
        <v>33</v>
      </c>
      <c r="CO46" t="s">
        <v>31</v>
      </c>
      <c r="CP46" t="s">
        <v>31</v>
      </c>
      <c r="CQ46" t="s">
        <v>30</v>
      </c>
      <c r="CR46" t="s">
        <v>32</v>
      </c>
      <c r="CS46" t="s">
        <v>30</v>
      </c>
      <c r="CT46" t="s">
        <v>32</v>
      </c>
      <c r="CU46" t="s">
        <v>33</v>
      </c>
      <c r="CV46" t="s">
        <v>32</v>
      </c>
      <c r="CW46" t="s">
        <v>32</v>
      </c>
      <c r="CX46" t="s">
        <v>75</v>
      </c>
      <c r="CY46" t="s">
        <v>73</v>
      </c>
      <c r="CZ46" t="s">
        <v>73</v>
      </c>
      <c r="DA46" t="s">
        <v>78</v>
      </c>
      <c r="DB46" t="s">
        <v>79</v>
      </c>
      <c r="DC46" t="s">
        <v>79</v>
      </c>
      <c r="DE46" t="s">
        <v>78</v>
      </c>
      <c r="DF46" t="s">
        <v>78</v>
      </c>
      <c r="DG46" t="s">
        <v>78</v>
      </c>
      <c r="DH46" t="s">
        <v>79</v>
      </c>
      <c r="DI46" t="s">
        <v>85</v>
      </c>
      <c r="DJ46" t="s">
        <v>88</v>
      </c>
      <c r="DK46" s="96">
        <v>46</v>
      </c>
      <c r="DL46" s="96">
        <v>0.54761904761904767</v>
      </c>
      <c r="DM46" s="96">
        <v>31</v>
      </c>
      <c r="DN46" s="96">
        <v>26.333333333333332</v>
      </c>
      <c r="DO46" s="96">
        <v>25.666666666666668</v>
      </c>
      <c r="DP46" s="96">
        <v>0.64166666666666672</v>
      </c>
      <c r="DQ46" s="96">
        <v>2.375</v>
      </c>
      <c r="DR46" s="104"/>
      <c r="DS46" s="104"/>
      <c r="DT46" s="104">
        <v>1</v>
      </c>
      <c r="DU46" s="104">
        <v>1</v>
      </c>
      <c r="DV46" s="104">
        <v>2</v>
      </c>
      <c r="DW46" s="104"/>
      <c r="DX46" s="104"/>
      <c r="DY46" s="104"/>
      <c r="DZ46" s="104">
        <v>0.375</v>
      </c>
      <c r="EA46" s="104"/>
      <c r="EB46" s="104"/>
      <c r="EC46" s="104">
        <v>0</v>
      </c>
      <c r="ED46" s="104">
        <v>0</v>
      </c>
      <c r="EE46" s="104">
        <v>0</v>
      </c>
      <c r="EF46" s="104">
        <v>0</v>
      </c>
      <c r="EG46" s="104"/>
      <c r="EH46" s="104">
        <v>0</v>
      </c>
    </row>
    <row r="47" spans="2:138" x14ac:dyDescent="0.25">
      <c r="B47">
        <v>35</v>
      </c>
      <c r="C47" s="1" t="s">
        <v>479</v>
      </c>
      <c r="D47">
        <v>1</v>
      </c>
      <c r="E47" s="50">
        <v>44608.451655092591</v>
      </c>
      <c r="F47" t="s">
        <v>221</v>
      </c>
      <c r="G47" t="s">
        <v>1</v>
      </c>
      <c r="H47" t="s">
        <v>185</v>
      </c>
      <c r="J47" t="s">
        <v>222</v>
      </c>
      <c r="K47">
        <v>0</v>
      </c>
      <c r="L47" t="s">
        <v>147</v>
      </c>
      <c r="M47">
        <v>1400</v>
      </c>
      <c r="N47" t="s">
        <v>147</v>
      </c>
      <c r="S47">
        <v>400</v>
      </c>
      <c r="T47" t="s">
        <v>147</v>
      </c>
      <c r="U47">
        <v>0</v>
      </c>
      <c r="V47" t="s">
        <v>147</v>
      </c>
      <c r="W47">
        <v>0</v>
      </c>
      <c r="Y47" t="s">
        <v>6</v>
      </c>
      <c r="Z47">
        <v>32</v>
      </c>
      <c r="AA47" t="s">
        <v>123</v>
      </c>
      <c r="AB47" t="s">
        <v>223</v>
      </c>
      <c r="AC47" t="s">
        <v>89</v>
      </c>
      <c r="AD47" t="s">
        <v>17</v>
      </c>
      <c r="AE47" t="s">
        <v>23</v>
      </c>
      <c r="AF47" t="s">
        <v>26</v>
      </c>
      <c r="AG47">
        <v>40</v>
      </c>
      <c r="AH47">
        <v>15</v>
      </c>
      <c r="AI47" t="s">
        <v>33</v>
      </c>
      <c r="AJ47" t="s">
        <v>30</v>
      </c>
      <c r="AK47" t="s">
        <v>29</v>
      </c>
      <c r="AL47" t="s">
        <v>33</v>
      </c>
      <c r="AM47" t="s">
        <v>32</v>
      </c>
      <c r="AN47" t="s">
        <v>31</v>
      </c>
      <c r="AO47" t="s">
        <v>32</v>
      </c>
      <c r="AP47" t="s">
        <v>32</v>
      </c>
      <c r="AQ47" t="s">
        <v>32</v>
      </c>
      <c r="AR47" t="s">
        <v>32</v>
      </c>
      <c r="AS47" t="s">
        <v>32</v>
      </c>
      <c r="AT47" t="s">
        <v>32</v>
      </c>
      <c r="AW47" t="s">
        <v>32</v>
      </c>
      <c r="AX47" t="s">
        <v>32</v>
      </c>
      <c r="AZ47" t="s">
        <v>33</v>
      </c>
      <c r="BA47" t="s">
        <v>32</v>
      </c>
      <c r="BB47" t="s">
        <v>32</v>
      </c>
      <c r="BC47" t="s">
        <v>31</v>
      </c>
      <c r="BD47" t="s">
        <v>50</v>
      </c>
      <c r="BE47" t="s">
        <v>51</v>
      </c>
      <c r="BF47" t="s">
        <v>51</v>
      </c>
      <c r="BG47" t="s">
        <v>49</v>
      </c>
      <c r="BH47" t="s">
        <v>48</v>
      </c>
      <c r="BI47" t="s">
        <v>50</v>
      </c>
      <c r="BJ47" t="s">
        <v>50</v>
      </c>
      <c r="BK47" t="s">
        <v>50</v>
      </c>
      <c r="BL47" t="s">
        <v>50</v>
      </c>
      <c r="BM47" t="s">
        <v>51</v>
      </c>
      <c r="BN47" t="s">
        <v>50</v>
      </c>
      <c r="BP47" t="s">
        <v>157</v>
      </c>
      <c r="BQ47" t="s">
        <v>157</v>
      </c>
      <c r="BR47" t="s">
        <v>157</v>
      </c>
      <c r="BS47" t="s">
        <v>32</v>
      </c>
      <c r="BT47" t="s">
        <v>32</v>
      </c>
      <c r="CE47" t="s">
        <v>29</v>
      </c>
      <c r="CF47" t="s">
        <v>32</v>
      </c>
      <c r="CI47" t="s">
        <v>31</v>
      </c>
      <c r="CJ47" t="s">
        <v>33</v>
      </c>
      <c r="CK47" t="s">
        <v>33</v>
      </c>
      <c r="CL47" t="s">
        <v>33</v>
      </c>
      <c r="CM47" t="s">
        <v>30</v>
      </c>
      <c r="CN47" t="s">
        <v>32</v>
      </c>
      <c r="CO47" t="s">
        <v>32</v>
      </c>
      <c r="CP47" t="s">
        <v>33</v>
      </c>
      <c r="CQ47" t="s">
        <v>29</v>
      </c>
      <c r="CR47" t="s">
        <v>32</v>
      </c>
      <c r="CS47" t="s">
        <v>31</v>
      </c>
      <c r="CT47" t="s">
        <v>31</v>
      </c>
      <c r="CU47" t="s">
        <v>32</v>
      </c>
      <c r="CV47" t="s">
        <v>33</v>
      </c>
      <c r="CW47" t="s">
        <v>33</v>
      </c>
      <c r="CX47" t="s">
        <v>74</v>
      </c>
      <c r="CY47" t="s">
        <v>75</v>
      </c>
      <c r="CZ47" t="s">
        <v>75</v>
      </c>
      <c r="DA47" t="s">
        <v>77</v>
      </c>
      <c r="DB47" t="s">
        <v>77</v>
      </c>
      <c r="DC47" t="s">
        <v>78</v>
      </c>
      <c r="DE47" t="s">
        <v>78</v>
      </c>
      <c r="DF47" t="s">
        <v>78</v>
      </c>
      <c r="DG47" t="s">
        <v>78</v>
      </c>
      <c r="DH47" t="s">
        <v>78</v>
      </c>
      <c r="DI47" t="s">
        <v>85</v>
      </c>
      <c r="DJ47" t="s">
        <v>88</v>
      </c>
      <c r="DK47" s="96">
        <v>59.666666666666664</v>
      </c>
      <c r="DL47" s="96">
        <v>0.71031746031746024</v>
      </c>
      <c r="DM47" s="96">
        <v>28</v>
      </c>
      <c r="DN47" s="96">
        <v>33.666666666666664</v>
      </c>
      <c r="DO47" s="96">
        <v>23</v>
      </c>
      <c r="DP47" s="96">
        <v>0.57499999999999996</v>
      </c>
      <c r="DQ47" s="96">
        <v>2.5750000000000002</v>
      </c>
      <c r="DR47" s="104"/>
      <c r="DS47" s="104"/>
      <c r="DT47" s="104">
        <v>8.0000000000000002E-3</v>
      </c>
      <c r="DU47" s="104">
        <v>1.3</v>
      </c>
      <c r="DV47" s="104">
        <v>1.3080000000000001</v>
      </c>
      <c r="DW47" s="104"/>
      <c r="DX47" s="104"/>
      <c r="DY47" s="104"/>
      <c r="DZ47" s="104">
        <v>0.35499999999999998</v>
      </c>
      <c r="EA47" s="104"/>
      <c r="EB47" s="104"/>
      <c r="EC47" s="104">
        <v>0.6</v>
      </c>
      <c r="ED47" s="104">
        <v>0</v>
      </c>
      <c r="EE47" s="104">
        <v>0</v>
      </c>
      <c r="EF47" s="104">
        <v>0.31200000000000006</v>
      </c>
      <c r="EG47" s="104"/>
      <c r="EH47" s="104">
        <v>0.6</v>
      </c>
    </row>
    <row r="48" spans="2:138" x14ac:dyDescent="0.25">
      <c r="B48">
        <v>36</v>
      </c>
      <c r="C48" s="1" t="s">
        <v>479</v>
      </c>
      <c r="D48">
        <v>1</v>
      </c>
      <c r="E48" s="50">
        <v>44610.610879629632</v>
      </c>
      <c r="F48" t="s">
        <v>224</v>
      </c>
      <c r="G48" t="s">
        <v>2</v>
      </c>
      <c r="H48" t="s">
        <v>196</v>
      </c>
      <c r="J48" t="s">
        <v>220</v>
      </c>
      <c r="K48">
        <v>0</v>
      </c>
      <c r="L48">
        <v>0</v>
      </c>
      <c r="M48">
        <v>36</v>
      </c>
      <c r="N48" t="s">
        <v>88</v>
      </c>
      <c r="S48">
        <v>0</v>
      </c>
      <c r="T48">
        <v>0</v>
      </c>
      <c r="U48">
        <v>0</v>
      </c>
      <c r="V48">
        <v>0</v>
      </c>
      <c r="W48" t="s">
        <v>225</v>
      </c>
      <c r="X48" t="s">
        <v>7</v>
      </c>
      <c r="Y48" t="s">
        <v>6</v>
      </c>
      <c r="Z48" t="s">
        <v>147</v>
      </c>
      <c r="AA48" t="s">
        <v>147</v>
      </c>
      <c r="AB48" t="s">
        <v>147</v>
      </c>
      <c r="AC48" t="s">
        <v>13</v>
      </c>
      <c r="AD48" t="s">
        <v>16</v>
      </c>
      <c r="AE48" t="s">
        <v>203</v>
      </c>
      <c r="AF48" t="s">
        <v>28</v>
      </c>
      <c r="AG48">
        <v>0</v>
      </c>
      <c r="AH48">
        <v>0</v>
      </c>
      <c r="AI48" t="s">
        <v>33</v>
      </c>
      <c r="AJ48" t="s">
        <v>33</v>
      </c>
      <c r="AK48" t="s">
        <v>33</v>
      </c>
      <c r="AL48" t="s">
        <v>32</v>
      </c>
      <c r="AM48" t="s">
        <v>30</v>
      </c>
      <c r="AN48" t="s">
        <v>31</v>
      </c>
      <c r="AO48" t="s">
        <v>31</v>
      </c>
      <c r="AP48" t="s">
        <v>33</v>
      </c>
      <c r="AQ48" t="s">
        <v>33</v>
      </c>
      <c r="AR48" t="s">
        <v>33</v>
      </c>
      <c r="AS48" t="s">
        <v>33</v>
      </c>
      <c r="AT48" t="s">
        <v>33</v>
      </c>
      <c r="AW48" t="s">
        <v>33</v>
      </c>
      <c r="AX48" t="s">
        <v>33</v>
      </c>
      <c r="AZ48" t="s">
        <v>33</v>
      </c>
      <c r="BA48" t="s">
        <v>33</v>
      </c>
      <c r="BB48" t="s">
        <v>33</v>
      </c>
      <c r="BC48" t="s">
        <v>33</v>
      </c>
      <c r="BD48" t="s">
        <v>51</v>
      </c>
      <c r="BE48" t="s">
        <v>51</v>
      </c>
      <c r="BF48" t="s">
        <v>51</v>
      </c>
      <c r="BG48" t="s">
        <v>31</v>
      </c>
      <c r="BH48" t="s">
        <v>48</v>
      </c>
      <c r="BI48" t="s">
        <v>51</v>
      </c>
      <c r="BJ48" t="s">
        <v>51</v>
      </c>
      <c r="BK48" t="s">
        <v>51</v>
      </c>
      <c r="BL48" t="s">
        <v>31</v>
      </c>
      <c r="BM48" t="s">
        <v>51</v>
      </c>
      <c r="BN48" t="s">
        <v>51</v>
      </c>
      <c r="BP48" t="s">
        <v>157</v>
      </c>
      <c r="BQ48" t="s">
        <v>157</v>
      </c>
      <c r="BR48" t="s">
        <v>157</v>
      </c>
      <c r="BS48" t="s">
        <v>33</v>
      </c>
      <c r="BT48" t="s">
        <v>33</v>
      </c>
      <c r="CE48" t="s">
        <v>29</v>
      </c>
      <c r="CF48" t="s">
        <v>29</v>
      </c>
      <c r="CI48" t="s">
        <v>31</v>
      </c>
      <c r="CJ48" t="s">
        <v>32</v>
      </c>
      <c r="CK48" t="s">
        <v>29</v>
      </c>
      <c r="CL48" t="s">
        <v>29</v>
      </c>
      <c r="CM48" t="s">
        <v>29</v>
      </c>
      <c r="CN48" t="s">
        <v>33</v>
      </c>
      <c r="CO48" t="s">
        <v>29</v>
      </c>
      <c r="CP48" t="s">
        <v>33</v>
      </c>
      <c r="CQ48" t="s">
        <v>29</v>
      </c>
      <c r="CR48" t="s">
        <v>29</v>
      </c>
      <c r="CS48" t="s">
        <v>33</v>
      </c>
      <c r="CT48" t="s">
        <v>29</v>
      </c>
      <c r="CU48" t="s">
        <v>32</v>
      </c>
      <c r="CV48" t="s">
        <v>33</v>
      </c>
      <c r="CW48" t="s">
        <v>33</v>
      </c>
      <c r="CX48" t="s">
        <v>72</v>
      </c>
      <c r="CY48" t="s">
        <v>73</v>
      </c>
      <c r="CZ48" t="s">
        <v>73</v>
      </c>
      <c r="DA48" t="s">
        <v>78</v>
      </c>
      <c r="DB48" t="s">
        <v>77</v>
      </c>
      <c r="DC48" t="s">
        <v>77</v>
      </c>
      <c r="DE48" t="s">
        <v>78</v>
      </c>
      <c r="DF48" t="s">
        <v>77</v>
      </c>
      <c r="DG48" t="s">
        <v>77</v>
      </c>
      <c r="DH48" t="s">
        <v>79</v>
      </c>
      <c r="DI48" t="s">
        <v>85</v>
      </c>
      <c r="DJ48" t="s">
        <v>88</v>
      </c>
      <c r="DK48" s="96">
        <v>43.333333333333329</v>
      </c>
      <c r="DL48" s="96">
        <v>0.51587301587301582</v>
      </c>
      <c r="DM48" s="96">
        <v>26.333333333333332</v>
      </c>
      <c r="DN48" s="96">
        <v>23.666666666666668</v>
      </c>
      <c r="DO48" s="96">
        <v>22.333333333333332</v>
      </c>
      <c r="DP48" s="96">
        <v>0.55833333333333335</v>
      </c>
      <c r="DQ48" s="96">
        <v>2.3703703703703702</v>
      </c>
      <c r="DR48" s="104"/>
      <c r="DS48" s="104"/>
      <c r="DT48" s="104">
        <v>0.61111111111111116</v>
      </c>
      <c r="DU48" s="104">
        <v>1.2777777777777777</v>
      </c>
      <c r="DV48" s="104">
        <v>1.8888888888888888</v>
      </c>
      <c r="DW48" s="104"/>
      <c r="DX48" s="104"/>
      <c r="DY48" s="104"/>
      <c r="DZ48" s="104">
        <v>0.20370370370370369</v>
      </c>
      <c r="EA48" s="104"/>
      <c r="EB48" s="104"/>
      <c r="EC48" s="104">
        <v>0.27777777777777779</v>
      </c>
      <c r="ED48" s="104">
        <v>0</v>
      </c>
      <c r="EE48" s="104">
        <v>0</v>
      </c>
      <c r="EF48" s="104">
        <v>0</v>
      </c>
      <c r="EG48" s="104"/>
      <c r="EH48" s="104">
        <v>0.27777777777777779</v>
      </c>
    </row>
    <row r="49" spans="2:138" x14ac:dyDescent="0.25">
      <c r="B49">
        <v>37</v>
      </c>
      <c r="C49" s="1" t="s">
        <v>479</v>
      </c>
      <c r="D49">
        <v>1</v>
      </c>
      <c r="E49" s="50">
        <v>44610.705312500002</v>
      </c>
      <c r="F49" t="s">
        <v>226</v>
      </c>
      <c r="G49" t="s">
        <v>2</v>
      </c>
      <c r="H49" t="s">
        <v>196</v>
      </c>
      <c r="J49" t="s">
        <v>227</v>
      </c>
      <c r="K49">
        <v>0</v>
      </c>
      <c r="L49" t="s">
        <v>147</v>
      </c>
      <c r="M49">
        <v>130</v>
      </c>
      <c r="N49" t="s">
        <v>187</v>
      </c>
      <c r="S49">
        <v>0</v>
      </c>
      <c r="T49" t="s">
        <v>187</v>
      </c>
      <c r="U49">
        <v>2.5</v>
      </c>
      <c r="V49" t="s">
        <v>187</v>
      </c>
      <c r="W49">
        <v>0</v>
      </c>
      <c r="Y49" t="s">
        <v>6</v>
      </c>
      <c r="Z49">
        <v>36</v>
      </c>
      <c r="AA49" t="s">
        <v>8</v>
      </c>
      <c r="AB49" t="s">
        <v>228</v>
      </c>
      <c r="AC49" t="s">
        <v>14</v>
      </c>
      <c r="AD49" t="s">
        <v>15</v>
      </c>
      <c r="AE49" t="s">
        <v>173</v>
      </c>
      <c r="AF49" t="s">
        <v>28</v>
      </c>
      <c r="AG49">
        <v>2</v>
      </c>
      <c r="AH49">
        <v>2</v>
      </c>
      <c r="AI49" t="s">
        <v>33</v>
      </c>
      <c r="AJ49" t="s">
        <v>33</v>
      </c>
      <c r="AK49" t="s">
        <v>29</v>
      </c>
      <c r="AL49" t="s">
        <v>33</v>
      </c>
      <c r="AM49" t="s">
        <v>33</v>
      </c>
      <c r="AN49" t="s">
        <v>33</v>
      </c>
      <c r="AO49" t="s">
        <v>33</v>
      </c>
      <c r="AP49" t="s">
        <v>33</v>
      </c>
      <c r="AQ49" t="s">
        <v>33</v>
      </c>
      <c r="AR49" t="s">
        <v>33</v>
      </c>
      <c r="AS49" t="s">
        <v>33</v>
      </c>
      <c r="AT49" t="s">
        <v>33</v>
      </c>
      <c r="AW49" t="s">
        <v>33</v>
      </c>
      <c r="AX49" t="s">
        <v>33</v>
      </c>
      <c r="AZ49" t="s">
        <v>29</v>
      </c>
      <c r="BA49" t="s">
        <v>33</v>
      </c>
      <c r="BB49" t="s">
        <v>33</v>
      </c>
      <c r="BC49" t="s">
        <v>32</v>
      </c>
      <c r="BD49" t="s">
        <v>51</v>
      </c>
      <c r="BE49" t="s">
        <v>51</v>
      </c>
      <c r="BF49" t="s">
        <v>51</v>
      </c>
      <c r="BG49" t="s">
        <v>51</v>
      </c>
      <c r="BH49" t="s">
        <v>51</v>
      </c>
      <c r="BI49" t="s">
        <v>51</v>
      </c>
      <c r="BJ49" t="s">
        <v>49</v>
      </c>
      <c r="BK49" t="s">
        <v>51</v>
      </c>
      <c r="BL49" t="s">
        <v>51</v>
      </c>
      <c r="BM49" t="s">
        <v>51</v>
      </c>
      <c r="BN49" t="s">
        <v>51</v>
      </c>
      <c r="BP49" t="s">
        <v>31</v>
      </c>
      <c r="BQ49" t="s">
        <v>157</v>
      </c>
      <c r="BR49" t="s">
        <v>157</v>
      </c>
      <c r="BS49" t="s">
        <v>32</v>
      </c>
      <c r="BT49" t="s">
        <v>30</v>
      </c>
      <c r="CE49" t="s">
        <v>33</v>
      </c>
      <c r="CF49" t="s">
        <v>33</v>
      </c>
      <c r="CI49" t="s">
        <v>33</v>
      </c>
      <c r="CJ49" t="s">
        <v>33</v>
      </c>
      <c r="CK49" t="s">
        <v>33</v>
      </c>
      <c r="CL49" t="s">
        <v>29</v>
      </c>
      <c r="CM49" t="s">
        <v>33</v>
      </c>
      <c r="CN49" t="s">
        <v>32</v>
      </c>
      <c r="CO49" t="s">
        <v>30</v>
      </c>
      <c r="CP49" t="s">
        <v>33</v>
      </c>
      <c r="CQ49" t="s">
        <v>33</v>
      </c>
      <c r="CR49" t="s">
        <v>33</v>
      </c>
      <c r="CS49" t="s">
        <v>33</v>
      </c>
      <c r="CT49" t="s">
        <v>29</v>
      </c>
      <c r="CU49" t="s">
        <v>32</v>
      </c>
      <c r="CV49" t="s">
        <v>29</v>
      </c>
      <c r="CW49" t="s">
        <v>29</v>
      </c>
      <c r="CX49" t="s">
        <v>74</v>
      </c>
      <c r="CY49" t="s">
        <v>73</v>
      </c>
      <c r="CZ49" t="s">
        <v>73</v>
      </c>
      <c r="DA49" t="s">
        <v>79</v>
      </c>
      <c r="DB49" t="s">
        <v>79</v>
      </c>
      <c r="DC49" t="s">
        <v>77</v>
      </c>
      <c r="DE49" t="s">
        <v>79</v>
      </c>
      <c r="DF49" t="s">
        <v>79</v>
      </c>
      <c r="DG49" t="s">
        <v>79</v>
      </c>
      <c r="DH49" t="s">
        <v>79</v>
      </c>
      <c r="DI49" t="s">
        <v>31</v>
      </c>
      <c r="DJ49" t="s">
        <v>6</v>
      </c>
      <c r="DK49" s="96">
        <v>53.333333333333336</v>
      </c>
      <c r="DL49" s="96">
        <v>0.634920634920635</v>
      </c>
      <c r="DM49" s="96">
        <v>22.333333333333332</v>
      </c>
      <c r="DN49" s="96">
        <v>31</v>
      </c>
      <c r="DO49" s="96">
        <v>19.333333333333332</v>
      </c>
      <c r="DP49" s="96">
        <v>0.48333333333333328</v>
      </c>
      <c r="DQ49" s="96">
        <v>0</v>
      </c>
      <c r="DR49" s="104"/>
      <c r="DS49" s="104"/>
      <c r="DT49" s="104">
        <v>0</v>
      </c>
      <c r="DU49" s="104">
        <v>0</v>
      </c>
      <c r="DV49" s="104">
        <v>0</v>
      </c>
      <c r="DW49" s="104"/>
      <c r="DX49" s="104"/>
      <c r="DY49" s="104"/>
      <c r="DZ49" s="104">
        <v>0</v>
      </c>
      <c r="EA49" s="104"/>
      <c r="EB49" s="104"/>
      <c r="EC49" s="104">
        <v>0</v>
      </c>
      <c r="ED49" s="104">
        <v>0</v>
      </c>
      <c r="EE49" s="104">
        <v>0</v>
      </c>
      <c r="EF49" s="104">
        <v>0</v>
      </c>
      <c r="EG49" s="104"/>
      <c r="EH49" s="104">
        <v>0</v>
      </c>
    </row>
    <row r="50" spans="2:138" x14ac:dyDescent="0.25">
      <c r="B50">
        <v>38</v>
      </c>
      <c r="C50" s="1" t="s">
        <v>479</v>
      </c>
      <c r="D50">
        <v>1</v>
      </c>
      <c r="E50" s="50">
        <v>44613.418391203704</v>
      </c>
      <c r="F50" t="s">
        <v>229</v>
      </c>
      <c r="G50" t="s">
        <v>2</v>
      </c>
      <c r="H50" t="s">
        <v>196</v>
      </c>
      <c r="J50" t="s">
        <v>230</v>
      </c>
      <c r="K50">
        <v>0.4</v>
      </c>
      <c r="L50" t="s">
        <v>187</v>
      </c>
      <c r="M50">
        <v>280</v>
      </c>
      <c r="N50" t="s">
        <v>187</v>
      </c>
      <c r="S50">
        <v>0</v>
      </c>
      <c r="T50" t="s">
        <v>147</v>
      </c>
      <c r="U50">
        <v>3</v>
      </c>
      <c r="V50" t="s">
        <v>187</v>
      </c>
      <c r="W50" t="s">
        <v>231</v>
      </c>
      <c r="X50" t="s">
        <v>7</v>
      </c>
      <c r="Y50" t="s">
        <v>6</v>
      </c>
      <c r="Z50">
        <v>26</v>
      </c>
      <c r="AA50" t="s">
        <v>8</v>
      </c>
      <c r="AB50" t="s">
        <v>147</v>
      </c>
      <c r="AC50" t="s">
        <v>12</v>
      </c>
      <c r="AD50" t="s">
        <v>15</v>
      </c>
      <c r="AE50" t="s">
        <v>125</v>
      </c>
      <c r="AF50" t="s">
        <v>28</v>
      </c>
      <c r="AG50">
        <v>0</v>
      </c>
      <c r="AH50">
        <v>2</v>
      </c>
      <c r="AI50" t="s">
        <v>33</v>
      </c>
      <c r="AJ50" t="s">
        <v>33</v>
      </c>
      <c r="AK50" t="s">
        <v>29</v>
      </c>
      <c r="AL50" t="s">
        <v>33</v>
      </c>
      <c r="AM50" t="s">
        <v>33</v>
      </c>
      <c r="AN50" t="s">
        <v>33</v>
      </c>
      <c r="AO50" t="s">
        <v>33</v>
      </c>
      <c r="AP50" t="s">
        <v>33</v>
      </c>
      <c r="AQ50" t="s">
        <v>33</v>
      </c>
      <c r="AR50" t="s">
        <v>33</v>
      </c>
      <c r="AS50" t="s">
        <v>33</v>
      </c>
      <c r="AT50" t="s">
        <v>33</v>
      </c>
      <c r="AW50" t="s">
        <v>33</v>
      </c>
      <c r="AX50" t="s">
        <v>33</v>
      </c>
      <c r="AZ50" t="s">
        <v>33</v>
      </c>
      <c r="BA50" t="s">
        <v>33</v>
      </c>
      <c r="BB50" t="s">
        <v>33</v>
      </c>
      <c r="BC50" t="s">
        <v>30</v>
      </c>
      <c r="BD50" t="s">
        <v>51</v>
      </c>
      <c r="BE50" t="s">
        <v>51</v>
      </c>
      <c r="BF50" t="s">
        <v>51</v>
      </c>
      <c r="BG50" t="s">
        <v>51</v>
      </c>
      <c r="BH50" t="s">
        <v>31</v>
      </c>
      <c r="BI50" t="s">
        <v>51</v>
      </c>
      <c r="BJ50" t="s">
        <v>51</v>
      </c>
      <c r="BK50" t="s">
        <v>51</v>
      </c>
      <c r="BL50" t="s">
        <v>51</v>
      </c>
      <c r="BM50" t="s">
        <v>51</v>
      </c>
      <c r="BN50" t="s">
        <v>51</v>
      </c>
      <c r="BP50" t="s">
        <v>157</v>
      </c>
      <c r="BQ50" t="s">
        <v>31</v>
      </c>
      <c r="BR50" t="s">
        <v>31</v>
      </c>
      <c r="BS50" t="s">
        <v>32</v>
      </c>
      <c r="BT50" t="s">
        <v>32</v>
      </c>
      <c r="CE50" t="s">
        <v>29</v>
      </c>
      <c r="CF50" t="s">
        <v>29</v>
      </c>
      <c r="CI50" t="s">
        <v>29</v>
      </c>
      <c r="CJ50" t="s">
        <v>32</v>
      </c>
      <c r="CK50" t="s">
        <v>29</v>
      </c>
      <c r="CL50" t="s">
        <v>29</v>
      </c>
      <c r="CM50" t="s">
        <v>33</v>
      </c>
      <c r="CN50" t="s">
        <v>33</v>
      </c>
      <c r="CO50" t="s">
        <v>30</v>
      </c>
      <c r="CP50" t="s">
        <v>33</v>
      </c>
      <c r="CQ50" t="s">
        <v>29</v>
      </c>
      <c r="CR50" t="s">
        <v>30</v>
      </c>
      <c r="CS50" t="s">
        <v>31</v>
      </c>
      <c r="CT50" t="s">
        <v>32</v>
      </c>
      <c r="CU50" t="s">
        <v>31</v>
      </c>
      <c r="CV50" t="s">
        <v>30</v>
      </c>
      <c r="CW50" t="s">
        <v>30</v>
      </c>
      <c r="CX50" t="s">
        <v>74</v>
      </c>
      <c r="CY50" t="s">
        <v>73</v>
      </c>
      <c r="CZ50" t="s">
        <v>73</v>
      </c>
      <c r="DA50" t="s">
        <v>78</v>
      </c>
      <c r="DB50" t="s">
        <v>79</v>
      </c>
      <c r="DC50" t="s">
        <v>78</v>
      </c>
      <c r="DE50" t="s">
        <v>78</v>
      </c>
      <c r="DF50" t="s">
        <v>79</v>
      </c>
      <c r="DG50" t="s">
        <v>79</v>
      </c>
      <c r="DH50" t="s">
        <v>77</v>
      </c>
      <c r="DI50" t="s">
        <v>31</v>
      </c>
      <c r="DJ50" t="s">
        <v>6</v>
      </c>
      <c r="DK50" s="96">
        <v>35.333333333333336</v>
      </c>
      <c r="DL50" s="96">
        <v>0.42063492063492064</v>
      </c>
      <c r="DM50" s="96">
        <v>21.333333333333332</v>
      </c>
      <c r="DN50" s="96">
        <v>20</v>
      </c>
      <c r="DO50" s="96">
        <v>17.333333333333332</v>
      </c>
      <c r="DP50" s="96">
        <v>0.43333333333333329</v>
      </c>
      <c r="DQ50" s="96">
        <v>0</v>
      </c>
      <c r="DR50" s="104"/>
      <c r="DS50" s="104"/>
      <c r="DT50" s="104">
        <v>0</v>
      </c>
      <c r="DU50" s="104">
        <v>0</v>
      </c>
      <c r="DV50" s="104">
        <v>0</v>
      </c>
      <c r="DW50" s="104"/>
      <c r="DX50" s="104"/>
      <c r="DY50" s="104"/>
      <c r="DZ50" s="104">
        <v>0</v>
      </c>
      <c r="EA50" s="104"/>
      <c r="EB50" s="104"/>
      <c r="EC50" s="104">
        <v>0</v>
      </c>
      <c r="ED50" s="104">
        <v>0</v>
      </c>
      <c r="EE50" s="104">
        <v>0</v>
      </c>
      <c r="EF50" s="104">
        <v>0</v>
      </c>
      <c r="EG50" s="104"/>
      <c r="EH50" s="104">
        <v>0</v>
      </c>
    </row>
    <row r="51" spans="2:138" x14ac:dyDescent="0.25">
      <c r="B51">
        <v>39</v>
      </c>
      <c r="C51" s="1" t="s">
        <v>479</v>
      </c>
      <c r="D51">
        <v>1</v>
      </c>
      <c r="E51" s="50">
        <v>44613.729780092595</v>
      </c>
      <c r="F51" t="s">
        <v>232</v>
      </c>
      <c r="G51" t="s">
        <v>2</v>
      </c>
      <c r="H51" t="s">
        <v>196</v>
      </c>
      <c r="J51" t="s">
        <v>233</v>
      </c>
      <c r="K51">
        <v>0</v>
      </c>
      <c r="L51" t="s">
        <v>147</v>
      </c>
      <c r="M51">
        <v>420</v>
      </c>
      <c r="N51" t="s">
        <v>88</v>
      </c>
      <c r="S51">
        <v>0</v>
      </c>
      <c r="T51" t="s">
        <v>147</v>
      </c>
      <c r="U51">
        <v>0</v>
      </c>
      <c r="V51" t="s">
        <v>147</v>
      </c>
      <c r="W51">
        <v>0</v>
      </c>
      <c r="Y51" t="s">
        <v>6</v>
      </c>
      <c r="Z51">
        <v>26</v>
      </c>
      <c r="AA51" t="s">
        <v>147</v>
      </c>
      <c r="AB51" t="s">
        <v>147</v>
      </c>
      <c r="AC51" t="s">
        <v>13</v>
      </c>
      <c r="AD51" t="s">
        <v>15</v>
      </c>
      <c r="AE51" t="s">
        <v>125</v>
      </c>
      <c r="AF51" t="s">
        <v>28</v>
      </c>
      <c r="AG51">
        <v>0</v>
      </c>
      <c r="AH51">
        <v>0</v>
      </c>
      <c r="AI51" t="s">
        <v>33</v>
      </c>
      <c r="AJ51" t="s">
        <v>33</v>
      </c>
      <c r="AK51" t="s">
        <v>32</v>
      </c>
      <c r="AL51" t="s">
        <v>33</v>
      </c>
      <c r="AM51" t="s">
        <v>30</v>
      </c>
      <c r="AN51" t="s">
        <v>33</v>
      </c>
      <c r="AO51" t="s">
        <v>33</v>
      </c>
      <c r="AP51" t="s">
        <v>33</v>
      </c>
      <c r="AQ51" t="s">
        <v>33</v>
      </c>
      <c r="AR51" t="s">
        <v>33</v>
      </c>
      <c r="AS51" t="s">
        <v>33</v>
      </c>
      <c r="AT51" t="s">
        <v>33</v>
      </c>
      <c r="AW51" t="s">
        <v>33</v>
      </c>
      <c r="AX51" t="s">
        <v>33</v>
      </c>
      <c r="AZ51" t="s">
        <v>33</v>
      </c>
      <c r="BA51" t="s">
        <v>33</v>
      </c>
      <c r="BB51" t="s">
        <v>33</v>
      </c>
      <c r="BC51" t="s">
        <v>32</v>
      </c>
      <c r="BD51" t="s">
        <v>51</v>
      </c>
      <c r="BE51" t="s">
        <v>51</v>
      </c>
      <c r="BF51" t="s">
        <v>51</v>
      </c>
      <c r="BG51" t="s">
        <v>51</v>
      </c>
      <c r="BH51" t="s">
        <v>31</v>
      </c>
      <c r="BI51" t="s">
        <v>51</v>
      </c>
      <c r="BJ51" t="s">
        <v>51</v>
      </c>
      <c r="BK51" t="s">
        <v>51</v>
      </c>
      <c r="BL51" t="s">
        <v>51</v>
      </c>
      <c r="BM51" t="s">
        <v>51</v>
      </c>
      <c r="BN51" t="s">
        <v>51</v>
      </c>
      <c r="BP51" t="s">
        <v>31</v>
      </c>
      <c r="BQ51" t="s">
        <v>31</v>
      </c>
      <c r="BR51" t="s">
        <v>31</v>
      </c>
      <c r="BS51" t="s">
        <v>31</v>
      </c>
      <c r="BT51" t="s">
        <v>32</v>
      </c>
      <c r="CE51" t="s">
        <v>30</v>
      </c>
      <c r="CF51" t="s">
        <v>31</v>
      </c>
      <c r="CI51" t="s">
        <v>32</v>
      </c>
      <c r="CJ51" t="s">
        <v>33</v>
      </c>
      <c r="CK51" t="s">
        <v>33</v>
      </c>
      <c r="CL51" t="s">
        <v>29</v>
      </c>
      <c r="CM51" t="s">
        <v>33</v>
      </c>
      <c r="CN51" t="s">
        <v>31</v>
      </c>
      <c r="CO51" t="s">
        <v>31</v>
      </c>
      <c r="CP51" t="s">
        <v>33</v>
      </c>
      <c r="CQ51" t="s">
        <v>29</v>
      </c>
      <c r="CR51" t="s">
        <v>33</v>
      </c>
      <c r="CS51" t="s">
        <v>33</v>
      </c>
      <c r="CT51" t="s">
        <v>29</v>
      </c>
      <c r="CU51" t="s">
        <v>32</v>
      </c>
      <c r="CV51" t="s">
        <v>32</v>
      </c>
      <c r="CW51" t="s">
        <v>32</v>
      </c>
      <c r="CX51" t="s">
        <v>73</v>
      </c>
      <c r="CY51" t="s">
        <v>73</v>
      </c>
      <c r="CZ51" t="s">
        <v>73</v>
      </c>
      <c r="DA51" t="s">
        <v>78</v>
      </c>
      <c r="DB51" t="s">
        <v>78</v>
      </c>
      <c r="DC51" t="s">
        <v>79</v>
      </c>
      <c r="DE51" t="s">
        <v>78</v>
      </c>
      <c r="DF51" t="s">
        <v>78</v>
      </c>
      <c r="DG51" t="s">
        <v>78</v>
      </c>
      <c r="DH51" t="s">
        <v>78</v>
      </c>
      <c r="DI51" t="s">
        <v>84</v>
      </c>
      <c r="DJ51" t="s">
        <v>88</v>
      </c>
      <c r="DK51" s="96">
        <v>62</v>
      </c>
      <c r="DL51" s="96">
        <v>0.73809523809523814</v>
      </c>
      <c r="DM51" s="96">
        <v>34</v>
      </c>
      <c r="DN51" s="96">
        <v>38.666666666666664</v>
      </c>
      <c r="DO51" s="96">
        <v>27</v>
      </c>
      <c r="DP51" s="96">
        <v>0.67500000000000004</v>
      </c>
      <c r="DQ51" s="96">
        <v>1.6476190476190475</v>
      </c>
      <c r="DR51" s="104"/>
      <c r="DS51" s="104"/>
      <c r="DT51" s="104">
        <v>0.62857142857142856</v>
      </c>
      <c r="DU51" s="104">
        <v>0.61428571428571432</v>
      </c>
      <c r="DV51" s="104">
        <v>1.2428571428571429</v>
      </c>
      <c r="DW51" s="104"/>
      <c r="DX51" s="104"/>
      <c r="DY51" s="104"/>
      <c r="DZ51" s="104">
        <v>0.19047619047619047</v>
      </c>
      <c r="EA51" s="104"/>
      <c r="EB51" s="104"/>
      <c r="EC51" s="104">
        <v>0.21428571428571427</v>
      </c>
      <c r="ED51" s="104">
        <v>0</v>
      </c>
      <c r="EE51" s="104">
        <v>0</v>
      </c>
      <c r="EF51" s="104">
        <v>0</v>
      </c>
      <c r="EG51" s="104"/>
      <c r="EH51" s="104">
        <v>0.21428571428571427</v>
      </c>
    </row>
    <row r="52" spans="2:138" x14ac:dyDescent="0.25">
      <c r="B52">
        <v>40</v>
      </c>
      <c r="C52" s="1" t="s">
        <v>479</v>
      </c>
      <c r="D52">
        <v>1</v>
      </c>
      <c r="E52" s="50">
        <v>44614.397164351853</v>
      </c>
      <c r="F52" t="s">
        <v>234</v>
      </c>
      <c r="G52" t="s">
        <v>2</v>
      </c>
      <c r="H52" t="s">
        <v>196</v>
      </c>
      <c r="J52" t="s">
        <v>235</v>
      </c>
      <c r="K52">
        <v>0</v>
      </c>
      <c r="L52" t="s">
        <v>147</v>
      </c>
      <c r="M52">
        <v>330</v>
      </c>
      <c r="N52" t="s">
        <v>88</v>
      </c>
      <c r="S52">
        <v>0</v>
      </c>
      <c r="T52" t="s">
        <v>147</v>
      </c>
      <c r="U52">
        <v>0</v>
      </c>
      <c r="V52" t="s">
        <v>147</v>
      </c>
      <c r="W52">
        <v>0</v>
      </c>
      <c r="Y52" t="s">
        <v>6</v>
      </c>
      <c r="Z52">
        <v>61</v>
      </c>
      <c r="AA52" t="s">
        <v>147</v>
      </c>
      <c r="AB52" t="s">
        <v>147</v>
      </c>
      <c r="AC52" t="s">
        <v>13</v>
      </c>
      <c r="AD52" t="s">
        <v>15</v>
      </c>
      <c r="AE52" t="s">
        <v>166</v>
      </c>
      <c r="AF52" t="s">
        <v>28</v>
      </c>
      <c r="AG52">
        <v>5</v>
      </c>
      <c r="AH52" t="s">
        <v>147</v>
      </c>
      <c r="AI52" t="s">
        <v>33</v>
      </c>
      <c r="AJ52" t="s">
        <v>33</v>
      </c>
      <c r="AK52" t="s">
        <v>30</v>
      </c>
      <c r="AL52" t="s">
        <v>33</v>
      </c>
      <c r="AM52" t="s">
        <v>29</v>
      </c>
      <c r="AN52" t="s">
        <v>33</v>
      </c>
      <c r="AO52" t="s">
        <v>32</v>
      </c>
      <c r="AP52" t="s">
        <v>32</v>
      </c>
      <c r="AQ52" t="s">
        <v>33</v>
      </c>
      <c r="AR52" t="s">
        <v>33</v>
      </c>
      <c r="AS52" t="s">
        <v>32</v>
      </c>
      <c r="AT52" t="s">
        <v>32</v>
      </c>
      <c r="AW52" t="s">
        <v>32</v>
      </c>
      <c r="AX52" t="s">
        <v>32</v>
      </c>
      <c r="AZ52" t="s">
        <v>32</v>
      </c>
      <c r="BA52" t="s">
        <v>32</v>
      </c>
      <c r="BB52" t="s">
        <v>32</v>
      </c>
      <c r="BC52" t="s">
        <v>31</v>
      </c>
      <c r="BD52" t="s">
        <v>31</v>
      </c>
      <c r="BE52" t="s">
        <v>51</v>
      </c>
      <c r="BF52" t="s">
        <v>51</v>
      </c>
      <c r="BG52" t="s">
        <v>51</v>
      </c>
      <c r="BH52" t="s">
        <v>51</v>
      </c>
      <c r="BI52" t="s">
        <v>51</v>
      </c>
      <c r="BJ52" t="s">
        <v>51</v>
      </c>
      <c r="BK52" t="s">
        <v>50</v>
      </c>
      <c r="BL52" t="s">
        <v>50</v>
      </c>
      <c r="BM52" t="s">
        <v>50</v>
      </c>
      <c r="BN52" t="s">
        <v>50</v>
      </c>
      <c r="BP52" t="s">
        <v>31</v>
      </c>
      <c r="BQ52" t="s">
        <v>31</v>
      </c>
      <c r="BR52" t="s">
        <v>156</v>
      </c>
      <c r="BS52" t="s">
        <v>33</v>
      </c>
      <c r="BT52" t="s">
        <v>30</v>
      </c>
      <c r="CE52" t="s">
        <v>29</v>
      </c>
      <c r="CF52" t="s">
        <v>31</v>
      </c>
      <c r="CI52" t="s">
        <v>33</v>
      </c>
      <c r="CJ52" t="s">
        <v>33</v>
      </c>
      <c r="CK52" t="s">
        <v>29</v>
      </c>
      <c r="CL52" t="s">
        <v>29</v>
      </c>
      <c r="CM52" t="s">
        <v>31</v>
      </c>
      <c r="CN52" t="s">
        <v>33</v>
      </c>
      <c r="CO52" t="s">
        <v>31</v>
      </c>
      <c r="CP52" t="s">
        <v>33</v>
      </c>
      <c r="CQ52" t="s">
        <v>31</v>
      </c>
      <c r="CR52" t="s">
        <v>29</v>
      </c>
      <c r="CS52" t="s">
        <v>33</v>
      </c>
      <c r="CT52" t="s">
        <v>29</v>
      </c>
      <c r="CU52" t="s">
        <v>32</v>
      </c>
      <c r="CV52" t="s">
        <v>32</v>
      </c>
      <c r="CW52" t="s">
        <v>32</v>
      </c>
      <c r="CX52" t="s">
        <v>73</v>
      </c>
      <c r="CY52" t="s">
        <v>73</v>
      </c>
      <c r="CZ52" t="s">
        <v>73</v>
      </c>
      <c r="DA52" t="s">
        <v>79</v>
      </c>
      <c r="DB52" t="s">
        <v>79</v>
      </c>
      <c r="DC52" t="s">
        <v>77</v>
      </c>
      <c r="DE52" t="s">
        <v>79</v>
      </c>
      <c r="DF52" t="s">
        <v>78</v>
      </c>
      <c r="DG52" t="s">
        <v>79</v>
      </c>
      <c r="DH52" t="s">
        <v>79</v>
      </c>
      <c r="DI52" t="s">
        <v>31</v>
      </c>
      <c r="DJ52" t="s">
        <v>88</v>
      </c>
      <c r="DK52" s="96">
        <v>41</v>
      </c>
      <c r="DL52" s="96">
        <v>0.48809523809523808</v>
      </c>
      <c r="DM52" s="96">
        <v>19</v>
      </c>
      <c r="DN52" s="96">
        <v>25</v>
      </c>
      <c r="DO52" s="96">
        <v>16</v>
      </c>
      <c r="DP52" s="96">
        <v>0.4</v>
      </c>
      <c r="DQ52" s="96">
        <v>1.43</v>
      </c>
      <c r="DR52" s="104"/>
      <c r="DS52" s="104"/>
      <c r="DT52" s="104">
        <v>0</v>
      </c>
      <c r="DU52" s="104">
        <v>0.85499999999999998</v>
      </c>
      <c r="DV52" s="104">
        <v>0.85499999999999998</v>
      </c>
      <c r="DW52" s="104"/>
      <c r="DX52" s="104"/>
      <c r="DY52" s="104"/>
      <c r="DZ52" s="104">
        <v>0.125</v>
      </c>
      <c r="EA52" s="104"/>
      <c r="EB52" s="104"/>
      <c r="EC52" s="104">
        <v>0.45</v>
      </c>
      <c r="ED52" s="104">
        <v>0</v>
      </c>
      <c r="EE52" s="104">
        <v>0</v>
      </c>
      <c r="EF52" s="104">
        <v>0</v>
      </c>
      <c r="EG52" s="104"/>
      <c r="EH52" s="104">
        <v>0.45</v>
      </c>
    </row>
    <row r="53" spans="2:138" x14ac:dyDescent="0.25">
      <c r="B53">
        <v>41</v>
      </c>
      <c r="C53" s="1" t="s">
        <v>479</v>
      </c>
      <c r="D53">
        <v>1</v>
      </c>
      <c r="E53" s="50">
        <v>44614.440578703703</v>
      </c>
      <c r="F53" t="s">
        <v>236</v>
      </c>
      <c r="G53" t="s">
        <v>2</v>
      </c>
      <c r="H53" t="s">
        <v>196</v>
      </c>
      <c r="J53" t="s">
        <v>237</v>
      </c>
      <c r="K53">
        <v>0</v>
      </c>
      <c r="L53" t="s">
        <v>147</v>
      </c>
      <c r="M53">
        <v>300</v>
      </c>
      <c r="N53" t="s">
        <v>88</v>
      </c>
      <c r="S53">
        <v>0</v>
      </c>
      <c r="T53" t="s">
        <v>147</v>
      </c>
      <c r="U53">
        <v>0</v>
      </c>
      <c r="V53" t="s">
        <v>147</v>
      </c>
      <c r="W53">
        <v>0</v>
      </c>
      <c r="Y53" t="s">
        <v>6</v>
      </c>
      <c r="Z53">
        <v>25</v>
      </c>
      <c r="AA53" t="s">
        <v>147</v>
      </c>
      <c r="AB53" t="s">
        <v>147</v>
      </c>
      <c r="AC53" t="s">
        <v>13</v>
      </c>
      <c r="AD53" t="s">
        <v>15</v>
      </c>
      <c r="AE53" t="s">
        <v>118</v>
      </c>
      <c r="AF53" t="s">
        <v>28</v>
      </c>
      <c r="AG53">
        <v>0</v>
      </c>
      <c r="AH53">
        <v>0</v>
      </c>
      <c r="AI53" t="s">
        <v>33</v>
      </c>
      <c r="AJ53" t="s">
        <v>33</v>
      </c>
      <c r="AK53" t="s">
        <v>31</v>
      </c>
      <c r="AL53" t="s">
        <v>33</v>
      </c>
      <c r="AM53" t="s">
        <v>33</v>
      </c>
      <c r="AN53" t="s">
        <v>33</v>
      </c>
      <c r="AO53" t="s">
        <v>33</v>
      </c>
      <c r="AP53" t="s">
        <v>33</v>
      </c>
      <c r="AQ53" t="s">
        <v>33</v>
      </c>
      <c r="AR53" t="s">
        <v>33</v>
      </c>
      <c r="AS53" t="s">
        <v>33</v>
      </c>
      <c r="AT53" t="s">
        <v>33</v>
      </c>
      <c r="AW53" t="s">
        <v>33</v>
      </c>
      <c r="AX53" t="s">
        <v>33</v>
      </c>
      <c r="AZ53" t="s">
        <v>29</v>
      </c>
      <c r="BA53" t="s">
        <v>33</v>
      </c>
      <c r="BB53" t="s">
        <v>33</v>
      </c>
      <c r="BC53" t="s">
        <v>29</v>
      </c>
      <c r="BD53" t="s">
        <v>51</v>
      </c>
      <c r="BE53" t="s">
        <v>51</v>
      </c>
      <c r="BF53" t="s">
        <v>51</v>
      </c>
      <c r="BG53" t="s">
        <v>51</v>
      </c>
      <c r="BH53" t="s">
        <v>31</v>
      </c>
      <c r="BI53" t="s">
        <v>51</v>
      </c>
      <c r="BJ53" t="s">
        <v>31</v>
      </c>
      <c r="BK53" t="s">
        <v>51</v>
      </c>
      <c r="BL53" t="s">
        <v>51</v>
      </c>
      <c r="BM53" t="s">
        <v>51</v>
      </c>
      <c r="BN53" t="s">
        <v>51</v>
      </c>
      <c r="BP53" t="s">
        <v>31</v>
      </c>
      <c r="BQ53" t="s">
        <v>31</v>
      </c>
      <c r="BR53" t="s">
        <v>157</v>
      </c>
      <c r="BS53" t="s">
        <v>31</v>
      </c>
      <c r="BT53" t="s">
        <v>33</v>
      </c>
      <c r="CE53" t="s">
        <v>29</v>
      </c>
      <c r="CF53" t="s">
        <v>33</v>
      </c>
      <c r="CI53" t="s">
        <v>33</v>
      </c>
      <c r="CJ53" t="s">
        <v>33</v>
      </c>
      <c r="CK53" t="s">
        <v>29</v>
      </c>
      <c r="CL53" t="s">
        <v>29</v>
      </c>
      <c r="CM53" t="s">
        <v>33</v>
      </c>
      <c r="CN53" t="s">
        <v>33</v>
      </c>
      <c r="CO53" t="s">
        <v>30</v>
      </c>
      <c r="CP53" t="s">
        <v>33</v>
      </c>
      <c r="CQ53" t="s">
        <v>33</v>
      </c>
      <c r="CR53" t="s">
        <v>33</v>
      </c>
      <c r="CS53" t="s">
        <v>33</v>
      </c>
      <c r="CT53" t="s">
        <v>29</v>
      </c>
      <c r="CU53" t="s">
        <v>31</v>
      </c>
      <c r="CV53" t="s">
        <v>31</v>
      </c>
      <c r="CW53" t="s">
        <v>33</v>
      </c>
      <c r="CX53" t="s">
        <v>75</v>
      </c>
      <c r="CY53" t="s">
        <v>73</v>
      </c>
      <c r="CZ53" t="s">
        <v>73</v>
      </c>
      <c r="DA53" t="s">
        <v>77</v>
      </c>
      <c r="DB53" t="s">
        <v>79</v>
      </c>
      <c r="DC53" t="s">
        <v>78</v>
      </c>
      <c r="DE53" t="s">
        <v>80</v>
      </c>
      <c r="DF53" t="s">
        <v>80</v>
      </c>
      <c r="DG53" t="s">
        <v>79</v>
      </c>
      <c r="DH53" t="s">
        <v>78</v>
      </c>
      <c r="DI53" t="s">
        <v>85</v>
      </c>
      <c r="DJ53" t="s">
        <v>88</v>
      </c>
      <c r="DK53" s="96">
        <v>53.666666666666664</v>
      </c>
      <c r="DL53" s="96">
        <v>0.63888888888888884</v>
      </c>
      <c r="DM53" s="96">
        <v>25.666666666666664</v>
      </c>
      <c r="DN53" s="96">
        <v>28.666666666666668</v>
      </c>
      <c r="DO53" s="96">
        <v>22.666666666666664</v>
      </c>
      <c r="DP53" s="96">
        <v>0.56666666666666665</v>
      </c>
      <c r="DQ53" s="96">
        <v>1.5</v>
      </c>
      <c r="DR53" s="104"/>
      <c r="DS53" s="104"/>
      <c r="DT53" s="104">
        <v>0.5</v>
      </c>
      <c r="DU53" s="104">
        <v>1</v>
      </c>
      <c r="DV53" s="104">
        <v>1.5</v>
      </c>
      <c r="DW53" s="104"/>
      <c r="DX53" s="104"/>
      <c r="DY53" s="104"/>
      <c r="DZ53" s="104">
        <v>0</v>
      </c>
      <c r="EA53" s="104"/>
      <c r="EB53" s="104"/>
      <c r="EC53" s="104">
        <v>0</v>
      </c>
      <c r="ED53" s="104">
        <v>0</v>
      </c>
      <c r="EE53" s="104">
        <v>0</v>
      </c>
      <c r="EF53" s="104">
        <v>0</v>
      </c>
      <c r="EG53" s="104"/>
      <c r="EH53" s="104">
        <v>0</v>
      </c>
    </row>
    <row r="54" spans="2:138" x14ac:dyDescent="0.25">
      <c r="B54">
        <v>42</v>
      </c>
      <c r="C54" s="1" t="s">
        <v>479</v>
      </c>
      <c r="D54">
        <v>1</v>
      </c>
      <c r="E54" s="50">
        <v>44614.466550925928</v>
      </c>
      <c r="F54" t="s">
        <v>238</v>
      </c>
      <c r="G54" t="s">
        <v>2</v>
      </c>
      <c r="H54" t="s">
        <v>196</v>
      </c>
      <c r="J54" t="s">
        <v>239</v>
      </c>
      <c r="K54">
        <v>0</v>
      </c>
      <c r="L54" t="s">
        <v>147</v>
      </c>
      <c r="M54">
        <v>28</v>
      </c>
      <c r="N54" t="s">
        <v>187</v>
      </c>
      <c r="S54">
        <v>0</v>
      </c>
      <c r="T54" t="s">
        <v>147</v>
      </c>
      <c r="U54">
        <v>0.5</v>
      </c>
      <c r="V54" t="s">
        <v>187</v>
      </c>
      <c r="W54">
        <v>0</v>
      </c>
      <c r="Y54" t="s">
        <v>6</v>
      </c>
      <c r="Z54">
        <v>16</v>
      </c>
      <c r="AA54" t="s">
        <v>8</v>
      </c>
      <c r="AB54" t="s">
        <v>240</v>
      </c>
      <c r="AC54" t="s">
        <v>14</v>
      </c>
      <c r="AD54" t="s">
        <v>15</v>
      </c>
      <c r="AE54" t="s">
        <v>198</v>
      </c>
      <c r="AF54" t="s">
        <v>28</v>
      </c>
      <c r="AG54">
        <v>0</v>
      </c>
      <c r="AH54">
        <v>0</v>
      </c>
      <c r="AI54" t="s">
        <v>31</v>
      </c>
      <c r="AJ54" t="s">
        <v>32</v>
      </c>
      <c r="AK54" t="s">
        <v>29</v>
      </c>
      <c r="AL54" t="s">
        <v>33</v>
      </c>
      <c r="AM54" t="s">
        <v>30</v>
      </c>
      <c r="AN54" t="s">
        <v>30</v>
      </c>
      <c r="AO54" t="s">
        <v>33</v>
      </c>
      <c r="AP54" t="s">
        <v>33</v>
      </c>
      <c r="AQ54" t="s">
        <v>33</v>
      </c>
      <c r="AR54" t="s">
        <v>33</v>
      </c>
      <c r="AS54" t="s">
        <v>33</v>
      </c>
      <c r="AT54" t="s">
        <v>33</v>
      </c>
      <c r="AW54" t="s">
        <v>33</v>
      </c>
      <c r="AX54" t="s">
        <v>33</v>
      </c>
      <c r="AZ54" t="s">
        <v>29</v>
      </c>
      <c r="BA54" t="s">
        <v>33</v>
      </c>
      <c r="BB54" t="s">
        <v>33</v>
      </c>
      <c r="BC54" t="s">
        <v>30</v>
      </c>
      <c r="BD54" t="s">
        <v>51</v>
      </c>
      <c r="BE54" t="s">
        <v>51</v>
      </c>
      <c r="BF54" t="s">
        <v>51</v>
      </c>
      <c r="BG54" t="s">
        <v>31</v>
      </c>
      <c r="BH54" t="s">
        <v>34</v>
      </c>
      <c r="BI54" t="s">
        <v>51</v>
      </c>
      <c r="BJ54" t="s">
        <v>51</v>
      </c>
      <c r="BK54" t="s">
        <v>51</v>
      </c>
      <c r="BL54" t="s">
        <v>51</v>
      </c>
      <c r="BM54" t="s">
        <v>51</v>
      </c>
      <c r="BN54" t="s">
        <v>51</v>
      </c>
      <c r="BP54" t="s">
        <v>157</v>
      </c>
      <c r="BQ54" t="s">
        <v>157</v>
      </c>
      <c r="BR54" t="s">
        <v>157</v>
      </c>
      <c r="BS54" t="s">
        <v>33</v>
      </c>
      <c r="BT54" t="s">
        <v>33</v>
      </c>
      <c r="CE54" t="s">
        <v>31</v>
      </c>
      <c r="CF54" t="s">
        <v>32</v>
      </c>
      <c r="CI54" t="s">
        <v>33</v>
      </c>
      <c r="CJ54" t="s">
        <v>33</v>
      </c>
      <c r="CK54" t="s">
        <v>33</v>
      </c>
      <c r="CL54" t="s">
        <v>32</v>
      </c>
      <c r="CM54" t="s">
        <v>33</v>
      </c>
      <c r="CN54" t="s">
        <v>33</v>
      </c>
      <c r="CO54" t="s">
        <v>33</v>
      </c>
      <c r="CP54" t="s">
        <v>33</v>
      </c>
      <c r="CQ54" t="s">
        <v>30</v>
      </c>
      <c r="CR54" t="s">
        <v>29</v>
      </c>
      <c r="CS54" t="s">
        <v>33</v>
      </c>
      <c r="CT54" t="s">
        <v>29</v>
      </c>
      <c r="CU54" t="s">
        <v>33</v>
      </c>
      <c r="CV54" t="s">
        <v>33</v>
      </c>
      <c r="CW54" t="s">
        <v>33</v>
      </c>
      <c r="CX54" t="s">
        <v>75</v>
      </c>
      <c r="CY54" t="s">
        <v>75</v>
      </c>
      <c r="CZ54" t="s">
        <v>75</v>
      </c>
      <c r="DA54" t="s">
        <v>77</v>
      </c>
      <c r="DB54" t="s">
        <v>78</v>
      </c>
      <c r="DC54" t="s">
        <v>79</v>
      </c>
      <c r="DE54" t="s">
        <v>80</v>
      </c>
      <c r="DF54" t="s">
        <v>80</v>
      </c>
      <c r="DG54" t="s">
        <v>80</v>
      </c>
      <c r="DH54" t="s">
        <v>80</v>
      </c>
      <c r="DI54" t="s">
        <v>85</v>
      </c>
      <c r="DJ54" t="s">
        <v>6</v>
      </c>
      <c r="DK54" s="96">
        <v>57.5</v>
      </c>
      <c r="DL54" s="96">
        <v>0.68452380952380953</v>
      </c>
      <c r="DM54" s="96">
        <v>29.5</v>
      </c>
      <c r="DN54" s="96">
        <v>33.5</v>
      </c>
      <c r="DO54" s="96">
        <v>24</v>
      </c>
      <c r="DP54" s="96">
        <v>0.6</v>
      </c>
      <c r="DQ54" s="96">
        <v>0</v>
      </c>
      <c r="DR54" s="104"/>
      <c r="DS54" s="104"/>
      <c r="DT54" s="104">
        <v>0</v>
      </c>
      <c r="DU54" s="104">
        <v>0</v>
      </c>
      <c r="DV54" s="104">
        <v>0</v>
      </c>
      <c r="DW54" s="104"/>
      <c r="DX54" s="104"/>
      <c r="DY54" s="104"/>
      <c r="DZ54" s="104">
        <v>0</v>
      </c>
      <c r="EA54" s="104"/>
      <c r="EB54" s="104"/>
      <c r="EC54" s="104">
        <v>0</v>
      </c>
      <c r="ED54" s="104">
        <v>0</v>
      </c>
      <c r="EE54" s="104">
        <v>0</v>
      </c>
      <c r="EF54" s="104">
        <v>0</v>
      </c>
      <c r="EG54" s="104"/>
      <c r="EH54" s="104">
        <v>0</v>
      </c>
    </row>
    <row r="55" spans="2:138" x14ac:dyDescent="0.25">
      <c r="B55">
        <v>43</v>
      </c>
      <c r="C55" s="1" t="s">
        <v>479</v>
      </c>
      <c r="D55">
        <v>1</v>
      </c>
      <c r="E55" s="50">
        <v>44614.480856481481</v>
      </c>
      <c r="F55" t="s">
        <v>241</v>
      </c>
      <c r="G55" t="s">
        <v>2</v>
      </c>
      <c r="H55" t="s">
        <v>196</v>
      </c>
      <c r="J55" t="s">
        <v>242</v>
      </c>
      <c r="K55">
        <v>0</v>
      </c>
      <c r="L55" t="s">
        <v>187</v>
      </c>
      <c r="M55">
        <v>240</v>
      </c>
      <c r="N55" t="s">
        <v>187</v>
      </c>
      <c r="S55">
        <v>0</v>
      </c>
      <c r="T55" t="s">
        <v>187</v>
      </c>
      <c r="U55">
        <v>0</v>
      </c>
      <c r="V55" t="s">
        <v>187</v>
      </c>
      <c r="W55">
        <v>3</v>
      </c>
      <c r="X55" s="1" t="s">
        <v>6</v>
      </c>
      <c r="Y55" t="s">
        <v>6</v>
      </c>
      <c r="Z55">
        <v>29</v>
      </c>
      <c r="AA55" t="s">
        <v>8</v>
      </c>
      <c r="AB55" t="s">
        <v>147</v>
      </c>
      <c r="AC55" t="s">
        <v>14</v>
      </c>
      <c r="AD55" t="s">
        <v>15</v>
      </c>
      <c r="AE55" t="s">
        <v>125</v>
      </c>
      <c r="AF55" t="s">
        <v>28</v>
      </c>
      <c r="AG55">
        <v>2</v>
      </c>
      <c r="AH55">
        <v>2</v>
      </c>
      <c r="AI55" t="s">
        <v>32</v>
      </c>
      <c r="AJ55" t="s">
        <v>33</v>
      </c>
      <c r="AK55" t="s">
        <v>32</v>
      </c>
      <c r="AL55" t="s">
        <v>33</v>
      </c>
      <c r="AM55" t="s">
        <v>33</v>
      </c>
      <c r="AN55" t="s">
        <v>32</v>
      </c>
      <c r="AO55" t="s">
        <v>33</v>
      </c>
      <c r="AP55" t="s">
        <v>33</v>
      </c>
      <c r="AQ55" t="s">
        <v>33</v>
      </c>
      <c r="AR55" t="s">
        <v>33</v>
      </c>
      <c r="AS55" t="s">
        <v>33</v>
      </c>
      <c r="AT55" t="s">
        <v>33</v>
      </c>
      <c r="AW55" t="s">
        <v>33</v>
      </c>
      <c r="AX55" t="s">
        <v>33</v>
      </c>
      <c r="AZ55" t="s">
        <v>30</v>
      </c>
      <c r="BA55" t="s">
        <v>33</v>
      </c>
      <c r="BB55" t="s">
        <v>33</v>
      </c>
      <c r="BC55" t="s">
        <v>29</v>
      </c>
      <c r="BD55" t="s">
        <v>51</v>
      </c>
      <c r="BE55" t="s">
        <v>51</v>
      </c>
      <c r="BF55" t="s">
        <v>51</v>
      </c>
      <c r="BG55" t="s">
        <v>31</v>
      </c>
      <c r="BH55" t="s">
        <v>51</v>
      </c>
      <c r="BI55" t="s">
        <v>51</v>
      </c>
      <c r="BJ55" t="s">
        <v>51</v>
      </c>
      <c r="BK55" t="s">
        <v>51</v>
      </c>
      <c r="BL55" t="s">
        <v>51</v>
      </c>
      <c r="BM55" t="s">
        <v>51</v>
      </c>
      <c r="BN55" t="s">
        <v>51</v>
      </c>
      <c r="BP55" t="s">
        <v>156</v>
      </c>
      <c r="BQ55" t="s">
        <v>157</v>
      </c>
      <c r="BR55" t="s">
        <v>157</v>
      </c>
      <c r="BS55" t="s">
        <v>33</v>
      </c>
      <c r="BT55" t="s">
        <v>33</v>
      </c>
      <c r="CE55" t="s">
        <v>33</v>
      </c>
      <c r="CF55" t="s">
        <v>33</v>
      </c>
      <c r="CI55" t="s">
        <v>33</v>
      </c>
      <c r="CJ55" t="s">
        <v>33</v>
      </c>
      <c r="CK55" t="s">
        <v>33</v>
      </c>
      <c r="CL55" t="s">
        <v>29</v>
      </c>
      <c r="CM55" t="s">
        <v>33</v>
      </c>
      <c r="CN55" t="s">
        <v>33</v>
      </c>
      <c r="CO55" t="s">
        <v>31</v>
      </c>
      <c r="CP55" t="s">
        <v>33</v>
      </c>
      <c r="CQ55" t="s">
        <v>29</v>
      </c>
      <c r="CR55" t="s">
        <v>33</v>
      </c>
      <c r="CS55" t="s">
        <v>33</v>
      </c>
      <c r="CT55" t="s">
        <v>29</v>
      </c>
      <c r="CU55" t="s">
        <v>31</v>
      </c>
      <c r="CV55" t="s">
        <v>31</v>
      </c>
      <c r="CW55" t="s">
        <v>31</v>
      </c>
      <c r="CX55" t="s">
        <v>74</v>
      </c>
      <c r="CY55" t="s">
        <v>73</v>
      </c>
      <c r="CZ55" t="s">
        <v>74</v>
      </c>
      <c r="DA55" t="s">
        <v>77</v>
      </c>
      <c r="DB55" t="s">
        <v>79</v>
      </c>
      <c r="DC55" t="s">
        <v>78</v>
      </c>
      <c r="DE55" t="s">
        <v>78</v>
      </c>
      <c r="DF55" t="s">
        <v>79</v>
      </c>
      <c r="DG55" t="s">
        <v>78</v>
      </c>
      <c r="DH55" t="s">
        <v>79</v>
      </c>
      <c r="DI55" t="s">
        <v>84</v>
      </c>
      <c r="DJ55" t="s">
        <v>6</v>
      </c>
      <c r="DK55" s="96">
        <v>65.666666666666671</v>
      </c>
      <c r="DL55" s="96">
        <v>0.78174603174603186</v>
      </c>
      <c r="DM55" s="96">
        <v>33.666666666666664</v>
      </c>
      <c r="DN55" s="96">
        <v>36.333333333333336</v>
      </c>
      <c r="DO55" s="96">
        <v>26.666666666666664</v>
      </c>
      <c r="DP55" s="96">
        <v>0.66666666666666663</v>
      </c>
      <c r="DQ55" s="96">
        <v>1.6666666666666666E-2</v>
      </c>
      <c r="DR55" s="104"/>
      <c r="DS55" s="104"/>
      <c r="DT55" s="104">
        <v>0</v>
      </c>
      <c r="DU55" s="104">
        <v>0</v>
      </c>
      <c r="DV55" s="104">
        <v>0</v>
      </c>
      <c r="DW55" s="104"/>
      <c r="DX55" s="104"/>
      <c r="DY55" s="104"/>
      <c r="DZ55" s="104">
        <v>1.6666666666666666E-2</v>
      </c>
      <c r="EA55" s="104"/>
      <c r="EB55" s="104"/>
      <c r="EC55" s="104">
        <v>0</v>
      </c>
      <c r="ED55" s="104">
        <v>0</v>
      </c>
      <c r="EE55" s="104">
        <v>0</v>
      </c>
      <c r="EF55" s="104">
        <v>0</v>
      </c>
      <c r="EG55" s="104"/>
      <c r="EH55" s="104">
        <v>0</v>
      </c>
    </row>
    <row r="56" spans="2:138" x14ac:dyDescent="0.25">
      <c r="B56">
        <v>44</v>
      </c>
      <c r="C56" s="1" t="s">
        <v>479</v>
      </c>
      <c r="D56">
        <v>1</v>
      </c>
      <c r="E56" s="50">
        <v>44615.320289351854</v>
      </c>
      <c r="F56" t="s">
        <v>243</v>
      </c>
      <c r="G56" t="s">
        <v>153</v>
      </c>
      <c r="H56" t="s">
        <v>244</v>
      </c>
      <c r="J56" t="s">
        <v>245</v>
      </c>
      <c r="K56">
        <v>0</v>
      </c>
      <c r="L56">
        <v>0</v>
      </c>
      <c r="M56">
        <v>170.94</v>
      </c>
      <c r="N56">
        <v>0</v>
      </c>
      <c r="S56">
        <v>10.15</v>
      </c>
      <c r="T56">
        <v>0</v>
      </c>
      <c r="U56">
        <v>0</v>
      </c>
      <c r="V56">
        <v>0</v>
      </c>
      <c r="W56">
        <v>0</v>
      </c>
      <c r="X56" t="s">
        <v>7</v>
      </c>
      <c r="Y56" t="s">
        <v>6</v>
      </c>
      <c r="Z56">
        <v>29</v>
      </c>
      <c r="AA56" t="s">
        <v>147</v>
      </c>
      <c r="AB56" t="s">
        <v>147</v>
      </c>
      <c r="AC56" t="s">
        <v>13</v>
      </c>
      <c r="AD56" t="s">
        <v>15</v>
      </c>
      <c r="AE56" t="s">
        <v>246</v>
      </c>
      <c r="AF56" t="s">
        <v>27</v>
      </c>
      <c r="AG56">
        <v>15</v>
      </c>
      <c r="AH56">
        <v>2</v>
      </c>
      <c r="AI56" t="s">
        <v>33</v>
      </c>
      <c r="AJ56" t="s">
        <v>32</v>
      </c>
      <c r="AK56" t="s">
        <v>31</v>
      </c>
      <c r="AL56" t="s">
        <v>33</v>
      </c>
      <c r="AM56" t="s">
        <v>33</v>
      </c>
      <c r="AN56" t="s">
        <v>33</v>
      </c>
      <c r="AO56" t="s">
        <v>33</v>
      </c>
      <c r="AP56" t="s">
        <v>32</v>
      </c>
      <c r="AQ56" t="s">
        <v>31</v>
      </c>
      <c r="AR56" t="s">
        <v>32</v>
      </c>
      <c r="AS56" t="s">
        <v>32</v>
      </c>
      <c r="AT56" t="s">
        <v>32</v>
      </c>
      <c r="AW56" t="s">
        <v>31</v>
      </c>
      <c r="AX56" t="s">
        <v>31</v>
      </c>
      <c r="AZ56" t="s">
        <v>32</v>
      </c>
      <c r="BA56" t="s">
        <v>30</v>
      </c>
      <c r="BB56" t="s">
        <v>31</v>
      </c>
      <c r="BC56" t="s">
        <v>31</v>
      </c>
      <c r="BD56" t="s">
        <v>51</v>
      </c>
      <c r="BE56" t="s">
        <v>51</v>
      </c>
      <c r="BF56" t="s">
        <v>51</v>
      </c>
      <c r="BG56" t="s">
        <v>50</v>
      </c>
      <c r="BH56" t="s">
        <v>49</v>
      </c>
      <c r="BI56" t="s">
        <v>51</v>
      </c>
      <c r="BJ56" t="s">
        <v>51</v>
      </c>
      <c r="BK56" t="s">
        <v>51</v>
      </c>
      <c r="BL56" t="s">
        <v>51</v>
      </c>
      <c r="BM56" t="s">
        <v>51</v>
      </c>
      <c r="BN56" t="s">
        <v>31</v>
      </c>
      <c r="BP56" t="s">
        <v>156</v>
      </c>
      <c r="BQ56" t="s">
        <v>156</v>
      </c>
      <c r="BR56" t="s">
        <v>157</v>
      </c>
      <c r="BS56" t="s">
        <v>33</v>
      </c>
      <c r="BT56" t="s">
        <v>33</v>
      </c>
      <c r="CE56" t="s">
        <v>32</v>
      </c>
      <c r="CF56" t="s">
        <v>31</v>
      </c>
      <c r="CI56" t="s">
        <v>30</v>
      </c>
      <c r="CJ56" t="s">
        <v>33</v>
      </c>
      <c r="CK56" t="s">
        <v>33</v>
      </c>
      <c r="CL56" t="s">
        <v>33</v>
      </c>
      <c r="CM56" t="s">
        <v>32</v>
      </c>
      <c r="CN56" t="s">
        <v>33</v>
      </c>
      <c r="CO56" t="s">
        <v>33</v>
      </c>
      <c r="CP56" t="s">
        <v>33</v>
      </c>
      <c r="CQ56" t="s">
        <v>30</v>
      </c>
      <c r="CR56" t="s">
        <v>30</v>
      </c>
      <c r="CS56" t="s">
        <v>33</v>
      </c>
      <c r="CT56" t="s">
        <v>29</v>
      </c>
      <c r="CU56" t="s">
        <v>32</v>
      </c>
      <c r="CV56" t="s">
        <v>32</v>
      </c>
      <c r="CW56" t="s">
        <v>32</v>
      </c>
      <c r="CX56" t="s">
        <v>74</v>
      </c>
      <c r="CY56" t="s">
        <v>75</v>
      </c>
      <c r="CZ56" t="s">
        <v>73</v>
      </c>
      <c r="DA56" t="s">
        <v>78</v>
      </c>
      <c r="DB56" t="s">
        <v>77</v>
      </c>
      <c r="DC56" t="s">
        <v>77</v>
      </c>
      <c r="DE56" t="s">
        <v>80</v>
      </c>
      <c r="DF56" t="s">
        <v>80</v>
      </c>
      <c r="DG56" t="s">
        <v>79</v>
      </c>
      <c r="DH56" t="s">
        <v>80</v>
      </c>
      <c r="DI56" t="s">
        <v>31</v>
      </c>
      <c r="DJ56" t="s">
        <v>88</v>
      </c>
      <c r="DK56" s="96">
        <v>60.666666666666664</v>
      </c>
      <c r="DL56" s="96">
        <v>0.72222222222222221</v>
      </c>
      <c r="DM56" s="96">
        <v>29.666666666666668</v>
      </c>
      <c r="DN56" s="96">
        <v>39</v>
      </c>
      <c r="DO56" s="96">
        <v>24.333333333333336</v>
      </c>
      <c r="DP56" s="96">
        <v>0.60833333333333339</v>
      </c>
      <c r="DQ56" s="96">
        <v>0</v>
      </c>
      <c r="DR56" s="104"/>
      <c r="DS56" s="104"/>
      <c r="DT56" s="104">
        <v>0</v>
      </c>
      <c r="DU56" s="104">
        <v>0</v>
      </c>
      <c r="DV56" s="104">
        <v>0</v>
      </c>
      <c r="DW56" s="104"/>
      <c r="DX56" s="104"/>
      <c r="DY56" s="104"/>
      <c r="DZ56" s="104">
        <v>0</v>
      </c>
      <c r="EA56" s="104"/>
      <c r="EB56" s="104"/>
      <c r="EC56" s="104">
        <v>0</v>
      </c>
      <c r="ED56" s="104">
        <v>0</v>
      </c>
      <c r="EE56" s="104">
        <v>0</v>
      </c>
      <c r="EF56" s="104">
        <v>0</v>
      </c>
      <c r="EG56" s="104"/>
      <c r="EH56" s="104">
        <v>0</v>
      </c>
    </row>
    <row r="57" spans="2:138" x14ac:dyDescent="0.25">
      <c r="B57">
        <v>3</v>
      </c>
      <c r="C57" t="s">
        <v>405</v>
      </c>
      <c r="D57">
        <v>1</v>
      </c>
      <c r="E57" s="50">
        <v>44537.409270833334</v>
      </c>
      <c r="F57" t="s">
        <v>248</v>
      </c>
      <c r="G57" t="s">
        <v>249</v>
      </c>
      <c r="H57" t="s">
        <v>250</v>
      </c>
      <c r="J57" t="s">
        <v>815</v>
      </c>
      <c r="K57">
        <v>0</v>
      </c>
      <c r="L57" t="s">
        <v>147</v>
      </c>
      <c r="M57">
        <v>0</v>
      </c>
      <c r="N57" t="s">
        <v>147</v>
      </c>
      <c r="O57">
        <v>5</v>
      </c>
      <c r="P57" t="s">
        <v>147</v>
      </c>
      <c r="Q57">
        <v>2</v>
      </c>
      <c r="R57" t="s">
        <v>147</v>
      </c>
      <c r="S57">
        <v>0</v>
      </c>
      <c r="T57" t="s">
        <v>147</v>
      </c>
      <c r="U57">
        <v>0</v>
      </c>
      <c r="V57" t="s">
        <v>147</v>
      </c>
      <c r="W57" t="s">
        <v>252</v>
      </c>
      <c r="Y57" t="s">
        <v>6</v>
      </c>
      <c r="Z57">
        <v>21</v>
      </c>
      <c r="AA57" t="s">
        <v>9</v>
      </c>
      <c r="AB57" t="s">
        <v>253</v>
      </c>
      <c r="AC57" t="s">
        <v>13</v>
      </c>
      <c r="AD57" t="s">
        <v>15</v>
      </c>
      <c r="AE57" t="s">
        <v>23</v>
      </c>
      <c r="AF57" t="s">
        <v>26</v>
      </c>
      <c r="AG57" t="s">
        <v>147</v>
      </c>
      <c r="AH57" t="s">
        <v>147</v>
      </c>
      <c r="AI57" t="s">
        <v>32</v>
      </c>
      <c r="AJ57" t="s">
        <v>31</v>
      </c>
      <c r="AK57" t="s">
        <v>32</v>
      </c>
      <c r="AL57" t="s">
        <v>33</v>
      </c>
      <c r="AM57" t="s">
        <v>33</v>
      </c>
      <c r="AN57" t="s">
        <v>31</v>
      </c>
      <c r="AO57" t="s">
        <v>32</v>
      </c>
      <c r="AP57" t="s">
        <v>33</v>
      </c>
      <c r="AQ57" t="s">
        <v>30</v>
      </c>
      <c r="AR57" t="s">
        <v>32</v>
      </c>
      <c r="AS57" t="s">
        <v>31</v>
      </c>
      <c r="AT57" t="s">
        <v>29</v>
      </c>
      <c r="AW57" t="s">
        <v>32</v>
      </c>
      <c r="AX57" t="s">
        <v>32</v>
      </c>
      <c r="AY57" t="s">
        <v>31</v>
      </c>
      <c r="AZ57" t="s">
        <v>33</v>
      </c>
      <c r="BA57" t="s">
        <v>32</v>
      </c>
      <c r="BB57" t="s">
        <v>32</v>
      </c>
      <c r="BC57" t="s">
        <v>32</v>
      </c>
      <c r="BD57" t="s">
        <v>50</v>
      </c>
      <c r="BE57" t="s">
        <v>50</v>
      </c>
      <c r="BF57" t="s">
        <v>50</v>
      </c>
      <c r="BG57" t="s">
        <v>50</v>
      </c>
      <c r="BH57" t="s">
        <v>49</v>
      </c>
      <c r="BI57" t="s">
        <v>50</v>
      </c>
      <c r="BJ57" t="s">
        <v>50</v>
      </c>
      <c r="BK57" t="s">
        <v>50</v>
      </c>
      <c r="BL57" t="s">
        <v>50</v>
      </c>
      <c r="BM57" t="s">
        <v>50</v>
      </c>
      <c r="BN57" t="s">
        <v>50</v>
      </c>
      <c r="BO57" t="s">
        <v>50</v>
      </c>
      <c r="BP57" t="s">
        <v>254</v>
      </c>
      <c r="BQ57" t="s">
        <v>34</v>
      </c>
      <c r="BR57" t="s">
        <v>254</v>
      </c>
      <c r="BS57" t="s">
        <v>32</v>
      </c>
      <c r="BT57" t="s">
        <v>30</v>
      </c>
      <c r="CE57" t="s">
        <v>29</v>
      </c>
      <c r="CF57" t="s">
        <v>34</v>
      </c>
      <c r="CI57" t="s">
        <v>29</v>
      </c>
      <c r="CJ57" t="s">
        <v>33</v>
      </c>
      <c r="CK57" t="s">
        <v>33</v>
      </c>
      <c r="CL57" t="s">
        <v>29</v>
      </c>
      <c r="CM57" t="s">
        <v>29</v>
      </c>
      <c r="CN57" t="s">
        <v>33</v>
      </c>
      <c r="CO57" t="s">
        <v>32</v>
      </c>
      <c r="CP57" t="s">
        <v>32</v>
      </c>
      <c r="CQ57" t="s">
        <v>30</v>
      </c>
      <c r="CR57" t="s">
        <v>29</v>
      </c>
      <c r="CS57" t="s">
        <v>33</v>
      </c>
      <c r="CT57" t="s">
        <v>29</v>
      </c>
      <c r="CU57" t="s">
        <v>147</v>
      </c>
      <c r="CV57" t="s">
        <v>147</v>
      </c>
      <c r="CW57" t="s">
        <v>147</v>
      </c>
      <c r="CX57" t="s">
        <v>147</v>
      </c>
      <c r="CY57" t="s">
        <v>147</v>
      </c>
      <c r="CZ57" t="s">
        <v>147</v>
      </c>
      <c r="DA57" t="s">
        <v>147</v>
      </c>
      <c r="DB57" t="s">
        <v>147</v>
      </c>
      <c r="DC57" t="s">
        <v>147</v>
      </c>
      <c r="DE57" t="s">
        <v>147</v>
      </c>
      <c r="DF57" t="s">
        <v>147</v>
      </c>
      <c r="DG57" t="s">
        <v>147</v>
      </c>
      <c r="DH57" t="s">
        <v>147</v>
      </c>
      <c r="DI57" t="s">
        <v>147</v>
      </c>
      <c r="DJ57" t="s">
        <v>88</v>
      </c>
      <c r="DK57" s="52">
        <v>31</v>
      </c>
      <c r="DL57" s="52">
        <v>0.38750000000000001</v>
      </c>
      <c r="DM57" s="52">
        <v>5</v>
      </c>
      <c r="DN57" s="52">
        <v>9</v>
      </c>
      <c r="DO57" s="52">
        <v>2</v>
      </c>
      <c r="DP57" s="52">
        <v>0.05</v>
      </c>
      <c r="DQ57" s="52">
        <v>0</v>
      </c>
      <c r="DR57" s="103">
        <v>0</v>
      </c>
      <c r="DS57" s="103">
        <v>0</v>
      </c>
      <c r="DT57" s="103">
        <v>0</v>
      </c>
      <c r="DU57" s="103">
        <v>0</v>
      </c>
      <c r="DV57" s="103">
        <v>0</v>
      </c>
      <c r="DW57" s="103">
        <v>0</v>
      </c>
      <c r="DX57" s="103">
        <v>0</v>
      </c>
      <c r="DY57" s="103">
        <v>0</v>
      </c>
      <c r="DZ57" s="103">
        <v>0</v>
      </c>
      <c r="EA57" s="103">
        <v>0</v>
      </c>
      <c r="EB57" s="103">
        <v>0</v>
      </c>
      <c r="EC57" s="103">
        <v>0</v>
      </c>
      <c r="ED57" s="103">
        <v>0</v>
      </c>
      <c r="EE57" s="103">
        <v>0</v>
      </c>
      <c r="EF57" s="103">
        <v>0</v>
      </c>
      <c r="EG57" s="104"/>
      <c r="EH57" s="103">
        <v>0</v>
      </c>
    </row>
    <row r="58" spans="2:138" x14ac:dyDescent="0.25">
      <c r="B58">
        <v>4</v>
      </c>
      <c r="C58" t="s">
        <v>405</v>
      </c>
      <c r="D58">
        <v>1</v>
      </c>
      <c r="E58" s="50">
        <v>44544.526666666665</v>
      </c>
      <c r="F58" t="s">
        <v>255</v>
      </c>
      <c r="G58" t="s">
        <v>256</v>
      </c>
      <c r="H58" t="s">
        <v>257</v>
      </c>
      <c r="J58" t="s">
        <v>258</v>
      </c>
      <c r="K58">
        <v>0</v>
      </c>
      <c r="L58" t="s">
        <v>98</v>
      </c>
      <c r="M58">
        <v>10</v>
      </c>
      <c r="N58" t="s">
        <v>98</v>
      </c>
      <c r="O58">
        <v>3</v>
      </c>
      <c r="P58" t="s">
        <v>98</v>
      </c>
      <c r="Q58">
        <v>0.5</v>
      </c>
      <c r="R58" t="s">
        <v>98</v>
      </c>
      <c r="S58">
        <v>0</v>
      </c>
      <c r="T58" t="s">
        <v>98</v>
      </c>
      <c r="U58">
        <v>5</v>
      </c>
      <c r="V58" t="s">
        <v>98</v>
      </c>
      <c r="W58">
        <v>0</v>
      </c>
      <c r="X58" t="s">
        <v>7</v>
      </c>
      <c r="Y58" t="s">
        <v>6</v>
      </c>
      <c r="Z58">
        <v>10</v>
      </c>
      <c r="AA58" t="s">
        <v>147</v>
      </c>
      <c r="AB58" t="s">
        <v>147</v>
      </c>
      <c r="AC58" t="s">
        <v>12</v>
      </c>
      <c r="AD58" t="s">
        <v>15</v>
      </c>
      <c r="AE58" t="s">
        <v>22</v>
      </c>
      <c r="AF58" t="s">
        <v>28</v>
      </c>
      <c r="AG58" t="s">
        <v>147</v>
      </c>
      <c r="AH58" t="s">
        <v>147</v>
      </c>
      <c r="AI58" t="s">
        <v>31</v>
      </c>
      <c r="AJ58" t="s">
        <v>31</v>
      </c>
      <c r="AK58" t="s">
        <v>29</v>
      </c>
      <c r="AL58" t="s">
        <v>33</v>
      </c>
      <c r="AM58" t="s">
        <v>32</v>
      </c>
      <c r="AN58" t="s">
        <v>31</v>
      </c>
      <c r="AO58" t="s">
        <v>32</v>
      </c>
      <c r="AP58" t="s">
        <v>32</v>
      </c>
      <c r="AQ58" t="s">
        <v>31</v>
      </c>
      <c r="AR58" t="s">
        <v>31</v>
      </c>
      <c r="AS58" t="s">
        <v>31</v>
      </c>
      <c r="AT58" t="s">
        <v>31</v>
      </c>
      <c r="AW58" t="s">
        <v>31</v>
      </c>
      <c r="AX58" t="s">
        <v>31</v>
      </c>
      <c r="AY58" t="s">
        <v>31</v>
      </c>
      <c r="AZ58" t="s">
        <v>31</v>
      </c>
      <c r="BA58" t="s">
        <v>31</v>
      </c>
      <c r="BB58" t="s">
        <v>31</v>
      </c>
      <c r="BC58" t="s">
        <v>30</v>
      </c>
      <c r="BD58" t="s">
        <v>51</v>
      </c>
      <c r="BE58" t="s">
        <v>50</v>
      </c>
      <c r="BF58" t="s">
        <v>51</v>
      </c>
      <c r="BG58" t="s">
        <v>49</v>
      </c>
      <c r="BH58" t="s">
        <v>49</v>
      </c>
      <c r="BI58" t="s">
        <v>31</v>
      </c>
      <c r="BJ58" t="s">
        <v>50</v>
      </c>
      <c r="BK58" t="s">
        <v>50</v>
      </c>
      <c r="BL58" t="s">
        <v>50</v>
      </c>
      <c r="BM58" t="s">
        <v>50</v>
      </c>
      <c r="BN58" t="s">
        <v>31</v>
      </c>
      <c r="BO58" t="s">
        <v>51</v>
      </c>
      <c r="BP58" t="s">
        <v>156</v>
      </c>
      <c r="BQ58" t="s">
        <v>31</v>
      </c>
      <c r="BR58" t="s">
        <v>156</v>
      </c>
      <c r="BS58" t="s">
        <v>32</v>
      </c>
      <c r="BT58" t="s">
        <v>30</v>
      </c>
      <c r="CE58" t="s">
        <v>31</v>
      </c>
      <c r="CF58" t="s">
        <v>32</v>
      </c>
      <c r="CI58" t="s">
        <v>29</v>
      </c>
      <c r="CJ58" t="s">
        <v>30</v>
      </c>
      <c r="CK58" t="s">
        <v>32</v>
      </c>
      <c r="CL58" t="s">
        <v>30</v>
      </c>
      <c r="CM58" t="s">
        <v>31</v>
      </c>
      <c r="CN58" t="s">
        <v>32</v>
      </c>
      <c r="CO58" t="s">
        <v>32</v>
      </c>
      <c r="CP58" t="s">
        <v>30</v>
      </c>
      <c r="CQ58" t="s">
        <v>29</v>
      </c>
      <c r="CR58" t="s">
        <v>29</v>
      </c>
      <c r="CS58" t="s">
        <v>32</v>
      </c>
      <c r="CT58" t="s">
        <v>31</v>
      </c>
      <c r="CU58" t="s">
        <v>30</v>
      </c>
      <c r="CV58" t="s">
        <v>31</v>
      </c>
      <c r="CW58" t="s">
        <v>31</v>
      </c>
      <c r="CX58" t="s">
        <v>73</v>
      </c>
      <c r="CY58" t="s">
        <v>73</v>
      </c>
      <c r="CZ58" t="s">
        <v>73</v>
      </c>
      <c r="DA58" t="s">
        <v>78</v>
      </c>
      <c r="DB58" t="s">
        <v>77</v>
      </c>
      <c r="DC58" t="s">
        <v>77</v>
      </c>
      <c r="DE58" t="s">
        <v>78</v>
      </c>
      <c r="DF58" t="s">
        <v>77</v>
      </c>
      <c r="DG58" t="s">
        <v>78</v>
      </c>
      <c r="DH58" t="s">
        <v>78</v>
      </c>
      <c r="DI58" t="s">
        <v>83</v>
      </c>
      <c r="DJ58" t="s">
        <v>88</v>
      </c>
      <c r="DK58" s="52">
        <v>38</v>
      </c>
      <c r="DL58" s="52">
        <v>0.47499999999999998</v>
      </c>
      <c r="DM58" s="52">
        <v>15</v>
      </c>
      <c r="DN58" s="52">
        <v>15</v>
      </c>
      <c r="DO58" s="52">
        <v>10</v>
      </c>
      <c r="DP58" s="52">
        <v>0.25</v>
      </c>
      <c r="DQ58" s="52">
        <v>7.0625</v>
      </c>
      <c r="DR58" s="103">
        <v>6.8125</v>
      </c>
      <c r="DS58" s="103">
        <v>5.5</v>
      </c>
      <c r="DT58" s="103">
        <v>0</v>
      </c>
      <c r="DU58" s="103">
        <v>0.5</v>
      </c>
      <c r="DV58" s="103">
        <v>0.5</v>
      </c>
      <c r="DW58" s="103">
        <v>2.5</v>
      </c>
      <c r="DX58" s="103">
        <v>0.25</v>
      </c>
      <c r="DY58" s="103">
        <v>2.25</v>
      </c>
      <c r="DZ58" s="103">
        <v>5</v>
      </c>
      <c r="EA58" s="103">
        <v>0</v>
      </c>
      <c r="EB58" s="103">
        <v>1.5625</v>
      </c>
      <c r="EC58" s="103">
        <v>1.5625</v>
      </c>
      <c r="ED58" s="103">
        <v>0</v>
      </c>
      <c r="EE58" s="103">
        <v>0</v>
      </c>
      <c r="EF58" s="103">
        <v>0</v>
      </c>
      <c r="EG58" s="104"/>
      <c r="EH58" s="103">
        <v>1.5625</v>
      </c>
    </row>
    <row r="59" spans="2:138" x14ac:dyDescent="0.25">
      <c r="B59">
        <v>5</v>
      </c>
      <c r="C59" t="s">
        <v>405</v>
      </c>
      <c r="D59">
        <v>1</v>
      </c>
      <c r="E59" s="50">
        <v>44586.767141203702</v>
      </c>
      <c r="F59" t="s">
        <v>260</v>
      </c>
      <c r="G59" t="s">
        <v>3</v>
      </c>
      <c r="H59" t="s">
        <v>146</v>
      </c>
      <c r="J59" t="s">
        <v>261</v>
      </c>
      <c r="K59">
        <v>0</v>
      </c>
      <c r="L59" t="s">
        <v>147</v>
      </c>
      <c r="M59">
        <v>0</v>
      </c>
      <c r="N59" t="s">
        <v>147</v>
      </c>
      <c r="O59">
        <v>3</v>
      </c>
      <c r="P59" t="s">
        <v>187</v>
      </c>
      <c r="Q59">
        <v>0</v>
      </c>
      <c r="R59" t="s">
        <v>147</v>
      </c>
      <c r="S59">
        <v>0</v>
      </c>
      <c r="T59" t="s">
        <v>147</v>
      </c>
      <c r="U59">
        <v>0</v>
      </c>
      <c r="V59" t="s">
        <v>147</v>
      </c>
      <c r="W59">
        <v>0</v>
      </c>
      <c r="Y59" t="s">
        <v>6</v>
      </c>
      <c r="Z59">
        <v>1</v>
      </c>
      <c r="AA59" t="s">
        <v>9</v>
      </c>
      <c r="AB59" t="s">
        <v>262</v>
      </c>
      <c r="AC59" t="s">
        <v>13</v>
      </c>
      <c r="AD59" t="s">
        <v>16</v>
      </c>
      <c r="AE59" t="s">
        <v>24</v>
      </c>
      <c r="AF59" t="s">
        <v>28</v>
      </c>
      <c r="AG59" t="s">
        <v>147</v>
      </c>
      <c r="AH59" t="s">
        <v>147</v>
      </c>
      <c r="AI59" t="s">
        <v>34</v>
      </c>
      <c r="AJ59" t="s">
        <v>30</v>
      </c>
      <c r="AK59" t="s">
        <v>34</v>
      </c>
      <c r="AL59" t="s">
        <v>34</v>
      </c>
      <c r="AM59" t="s">
        <v>34</v>
      </c>
      <c r="AN59" t="s">
        <v>34</v>
      </c>
      <c r="AO59" t="s">
        <v>34</v>
      </c>
      <c r="AP59" t="s">
        <v>34</v>
      </c>
      <c r="AQ59" t="s">
        <v>34</v>
      </c>
      <c r="AR59" t="s">
        <v>34</v>
      </c>
      <c r="AS59" t="s">
        <v>34</v>
      </c>
      <c r="AT59" t="s">
        <v>34</v>
      </c>
      <c r="AW59" t="s">
        <v>34</v>
      </c>
      <c r="AX59" t="s">
        <v>34</v>
      </c>
      <c r="AY59" t="s">
        <v>34</v>
      </c>
      <c r="AZ59" t="s">
        <v>34</v>
      </c>
      <c r="BA59" t="s">
        <v>34</v>
      </c>
      <c r="BB59" t="s">
        <v>34</v>
      </c>
      <c r="BC59" t="s">
        <v>34</v>
      </c>
      <c r="BD59" t="s">
        <v>34</v>
      </c>
      <c r="BE59" t="s">
        <v>34</v>
      </c>
      <c r="BF59" t="s">
        <v>34</v>
      </c>
      <c r="BG59" t="s">
        <v>34</v>
      </c>
      <c r="BH59" t="s">
        <v>34</v>
      </c>
      <c r="BI59" t="s">
        <v>34</v>
      </c>
      <c r="BJ59" t="s">
        <v>34</v>
      </c>
      <c r="BK59" t="s">
        <v>34</v>
      </c>
      <c r="BL59" t="s">
        <v>34</v>
      </c>
      <c r="BM59" t="s">
        <v>34</v>
      </c>
      <c r="BN59" t="s">
        <v>34</v>
      </c>
      <c r="BO59" t="s">
        <v>34</v>
      </c>
      <c r="BP59" t="s">
        <v>34</v>
      </c>
      <c r="BQ59" t="s">
        <v>34</v>
      </c>
      <c r="BR59" t="s">
        <v>34</v>
      </c>
      <c r="BS59" t="s">
        <v>34</v>
      </c>
      <c r="BT59" t="s">
        <v>34</v>
      </c>
      <c r="CE59" t="s">
        <v>34</v>
      </c>
      <c r="CF59" t="s">
        <v>34</v>
      </c>
      <c r="CI59" t="s">
        <v>34</v>
      </c>
      <c r="CJ59" t="s">
        <v>34</v>
      </c>
      <c r="CK59" t="s">
        <v>34</v>
      </c>
      <c r="CL59" t="s">
        <v>34</v>
      </c>
      <c r="CM59" t="s">
        <v>34</v>
      </c>
      <c r="CN59" t="s">
        <v>34</v>
      </c>
      <c r="CO59" t="s">
        <v>34</v>
      </c>
      <c r="CP59" t="s">
        <v>34</v>
      </c>
      <c r="CQ59" t="s">
        <v>34</v>
      </c>
      <c r="CR59" t="s">
        <v>34</v>
      </c>
      <c r="CS59" t="s">
        <v>34</v>
      </c>
      <c r="CT59" t="s">
        <v>34</v>
      </c>
      <c r="CU59" t="s">
        <v>147</v>
      </c>
      <c r="CV59" t="s">
        <v>147</v>
      </c>
      <c r="CW59" t="s">
        <v>147</v>
      </c>
      <c r="CX59" t="s">
        <v>147</v>
      </c>
      <c r="CY59" t="s">
        <v>147</v>
      </c>
      <c r="CZ59" t="s">
        <v>147</v>
      </c>
      <c r="DA59" t="s">
        <v>147</v>
      </c>
      <c r="DB59" t="s">
        <v>147</v>
      </c>
      <c r="DC59" t="s">
        <v>147</v>
      </c>
      <c r="DE59" t="s">
        <v>147</v>
      </c>
      <c r="DF59" t="s">
        <v>147</v>
      </c>
      <c r="DG59" t="s">
        <v>147</v>
      </c>
      <c r="DH59" t="s">
        <v>147</v>
      </c>
      <c r="DI59" t="s">
        <v>147</v>
      </c>
      <c r="DJ59" t="s">
        <v>6</v>
      </c>
      <c r="DK59" s="52">
        <v>5</v>
      </c>
      <c r="DL59" s="52">
        <v>6.25E-2</v>
      </c>
      <c r="DM59" s="52">
        <v>5</v>
      </c>
      <c r="DN59" s="52">
        <v>5</v>
      </c>
      <c r="DO59" s="52">
        <v>5</v>
      </c>
      <c r="DP59" s="52">
        <v>0.125</v>
      </c>
      <c r="DQ59" s="52">
        <v>0</v>
      </c>
      <c r="DR59" s="103">
        <v>0</v>
      </c>
      <c r="DS59" s="103">
        <v>0</v>
      </c>
      <c r="DT59" s="103">
        <v>0</v>
      </c>
      <c r="DU59" s="103">
        <v>0</v>
      </c>
      <c r="DV59" s="103">
        <v>0</v>
      </c>
      <c r="DW59" s="103">
        <v>0</v>
      </c>
      <c r="DX59" s="103">
        <v>0</v>
      </c>
      <c r="DY59" s="103">
        <v>0</v>
      </c>
      <c r="DZ59" s="103">
        <v>0</v>
      </c>
      <c r="EA59" s="103">
        <v>0</v>
      </c>
      <c r="EB59" s="103">
        <v>0</v>
      </c>
      <c r="EC59" s="103">
        <v>0</v>
      </c>
      <c r="ED59" s="103">
        <v>0</v>
      </c>
      <c r="EE59" s="103">
        <v>0</v>
      </c>
      <c r="EF59" s="103">
        <v>0</v>
      </c>
      <c r="EG59" s="104"/>
      <c r="EH59" s="103">
        <v>0</v>
      </c>
    </row>
    <row r="60" spans="2:138" x14ac:dyDescent="0.25">
      <c r="B60">
        <v>6</v>
      </c>
      <c r="C60" t="s">
        <v>405</v>
      </c>
      <c r="D60">
        <v>1</v>
      </c>
      <c r="E60" s="50">
        <v>44592.73064814815</v>
      </c>
      <c r="F60" t="s">
        <v>263</v>
      </c>
      <c r="G60" t="s">
        <v>3</v>
      </c>
      <c r="H60" t="s">
        <v>146</v>
      </c>
      <c r="J60" t="s">
        <v>264</v>
      </c>
      <c r="K60">
        <v>0</v>
      </c>
      <c r="L60" t="s">
        <v>147</v>
      </c>
      <c r="M60">
        <v>60</v>
      </c>
      <c r="N60" t="s">
        <v>88</v>
      </c>
      <c r="O60">
        <v>70</v>
      </c>
      <c r="P60" t="s">
        <v>88</v>
      </c>
      <c r="Q60">
        <v>0</v>
      </c>
      <c r="R60" t="s">
        <v>147</v>
      </c>
      <c r="S60">
        <v>0</v>
      </c>
      <c r="T60" t="s">
        <v>147</v>
      </c>
      <c r="U60">
        <v>0</v>
      </c>
      <c r="V60" t="s">
        <v>147</v>
      </c>
      <c r="W60">
        <v>0</v>
      </c>
      <c r="Y60" t="s">
        <v>6</v>
      </c>
      <c r="Z60">
        <v>11</v>
      </c>
      <c r="AA60" t="s">
        <v>123</v>
      </c>
      <c r="AB60" t="s">
        <v>265</v>
      </c>
      <c r="AC60" t="s">
        <v>12</v>
      </c>
      <c r="AD60" t="s">
        <v>15</v>
      </c>
      <c r="AE60" t="s">
        <v>266</v>
      </c>
      <c r="AF60" t="s">
        <v>26</v>
      </c>
      <c r="AG60">
        <v>0</v>
      </c>
      <c r="AH60">
        <v>0</v>
      </c>
      <c r="AI60" t="s">
        <v>33</v>
      </c>
      <c r="AJ60" t="s">
        <v>33</v>
      </c>
      <c r="AK60" t="s">
        <v>32</v>
      </c>
      <c r="AL60" t="s">
        <v>33</v>
      </c>
      <c r="AM60" t="s">
        <v>29</v>
      </c>
      <c r="AN60" t="s">
        <v>29</v>
      </c>
      <c r="AO60" t="s">
        <v>31</v>
      </c>
      <c r="AP60" t="s">
        <v>33</v>
      </c>
      <c r="AQ60" t="s">
        <v>33</v>
      </c>
      <c r="AR60" t="s">
        <v>33</v>
      </c>
      <c r="AS60" t="s">
        <v>33</v>
      </c>
      <c r="AT60" t="s">
        <v>33</v>
      </c>
      <c r="AW60" t="s">
        <v>33</v>
      </c>
      <c r="AX60" t="s">
        <v>33</v>
      </c>
      <c r="AY60" t="s">
        <v>29</v>
      </c>
      <c r="AZ60" t="s">
        <v>31</v>
      </c>
      <c r="BA60" t="s">
        <v>31</v>
      </c>
      <c r="BB60" t="s">
        <v>33</v>
      </c>
      <c r="BC60" t="s">
        <v>29</v>
      </c>
      <c r="BD60" t="s">
        <v>51</v>
      </c>
      <c r="BE60" t="s">
        <v>51</v>
      </c>
      <c r="BF60" t="s">
        <v>51</v>
      </c>
      <c r="BG60" t="s">
        <v>51</v>
      </c>
      <c r="BH60" t="s">
        <v>51</v>
      </c>
      <c r="BI60" t="s">
        <v>51</v>
      </c>
      <c r="BJ60" t="s">
        <v>51</v>
      </c>
      <c r="BK60" t="s">
        <v>51</v>
      </c>
      <c r="BL60" t="s">
        <v>51</v>
      </c>
      <c r="BM60" t="s">
        <v>51</v>
      </c>
      <c r="BN60" t="s">
        <v>31</v>
      </c>
      <c r="BO60" t="s">
        <v>31</v>
      </c>
      <c r="BP60" t="s">
        <v>157</v>
      </c>
      <c r="BQ60" t="s">
        <v>157</v>
      </c>
      <c r="BR60" t="s">
        <v>157</v>
      </c>
      <c r="BS60" t="s">
        <v>33</v>
      </c>
      <c r="BT60" t="s">
        <v>31</v>
      </c>
      <c r="CE60" t="s">
        <v>32</v>
      </c>
      <c r="CF60" t="s">
        <v>29</v>
      </c>
      <c r="CI60" t="s">
        <v>34</v>
      </c>
      <c r="CJ60" t="s">
        <v>29</v>
      </c>
      <c r="CK60" t="s">
        <v>29</v>
      </c>
      <c r="CL60" t="s">
        <v>30</v>
      </c>
      <c r="CM60" t="s">
        <v>30</v>
      </c>
      <c r="CN60" t="s">
        <v>33</v>
      </c>
      <c r="CO60" t="s">
        <v>33</v>
      </c>
      <c r="CP60" t="s">
        <v>33</v>
      </c>
      <c r="CQ60" t="s">
        <v>32</v>
      </c>
      <c r="CR60" t="s">
        <v>29</v>
      </c>
      <c r="CS60" t="s">
        <v>33</v>
      </c>
      <c r="CT60" t="s">
        <v>29</v>
      </c>
      <c r="CU60" t="s">
        <v>31</v>
      </c>
      <c r="CV60" t="s">
        <v>31</v>
      </c>
      <c r="CW60" t="s">
        <v>31</v>
      </c>
      <c r="CX60" t="s">
        <v>74</v>
      </c>
      <c r="CY60" t="s">
        <v>74</v>
      </c>
      <c r="CZ60" t="s">
        <v>74</v>
      </c>
      <c r="DA60" t="s">
        <v>78</v>
      </c>
      <c r="DB60" t="s">
        <v>78</v>
      </c>
      <c r="DC60" t="s">
        <v>78</v>
      </c>
      <c r="DE60" t="s">
        <v>78</v>
      </c>
      <c r="DF60" t="s">
        <v>78</v>
      </c>
      <c r="DG60" t="s">
        <v>79</v>
      </c>
      <c r="DH60" t="s">
        <v>78</v>
      </c>
      <c r="DI60" t="s">
        <v>31</v>
      </c>
      <c r="DJ60" t="s">
        <v>88</v>
      </c>
      <c r="DK60" s="52">
        <v>41.833333333333336</v>
      </c>
      <c r="DL60" s="52">
        <v>0.5229166666666667</v>
      </c>
      <c r="DM60" s="52">
        <v>14</v>
      </c>
      <c r="DN60" s="52">
        <v>23.333333333333332</v>
      </c>
      <c r="DO60" s="52">
        <v>10</v>
      </c>
      <c r="DP60" s="52">
        <v>0.25</v>
      </c>
      <c r="DQ60" s="52">
        <v>24.513274336283189</v>
      </c>
      <c r="DR60" s="103">
        <v>22.389380530973455</v>
      </c>
      <c r="DS60" s="103">
        <v>17.876106194690266</v>
      </c>
      <c r="DT60" s="103">
        <v>0.97345132743362828</v>
      </c>
      <c r="DU60" s="103">
        <v>1.9469026548672566</v>
      </c>
      <c r="DV60" s="103">
        <v>2.9203539823008846</v>
      </c>
      <c r="DW60" s="103">
        <v>0</v>
      </c>
      <c r="DX60" s="103">
        <v>0</v>
      </c>
      <c r="DY60" s="103">
        <v>8.7610619469026556</v>
      </c>
      <c r="DZ60" s="103">
        <v>8.7610619469026556</v>
      </c>
      <c r="EA60" s="103">
        <v>2.1238938053097347</v>
      </c>
      <c r="EB60" s="103">
        <v>6.6371681415929205</v>
      </c>
      <c r="EC60" s="103">
        <v>8.7610619469026556</v>
      </c>
      <c r="ED60" s="103">
        <v>0</v>
      </c>
      <c r="EE60" s="103">
        <v>0</v>
      </c>
      <c r="EF60" s="103">
        <v>4.0707964601769913</v>
      </c>
      <c r="EG60" s="104"/>
      <c r="EH60" s="103">
        <v>8.7610619469026556</v>
      </c>
    </row>
    <row r="61" spans="2:138" x14ac:dyDescent="0.25">
      <c r="B61">
        <v>7</v>
      </c>
      <c r="C61" t="s">
        <v>405</v>
      </c>
      <c r="D61">
        <v>1</v>
      </c>
      <c r="E61" s="50">
        <v>44607.543854166666</v>
      </c>
      <c r="F61" t="s">
        <v>267</v>
      </c>
      <c r="G61" t="s">
        <v>268</v>
      </c>
      <c r="H61" t="s">
        <v>269</v>
      </c>
      <c r="J61" t="s">
        <v>270</v>
      </c>
      <c r="K61">
        <v>0</v>
      </c>
      <c r="L61" t="s">
        <v>147</v>
      </c>
      <c r="M61">
        <v>53</v>
      </c>
      <c r="N61" t="s">
        <v>100</v>
      </c>
      <c r="O61">
        <v>2</v>
      </c>
      <c r="P61" t="s">
        <v>100</v>
      </c>
      <c r="Q61">
        <v>0</v>
      </c>
      <c r="R61" t="s">
        <v>147</v>
      </c>
      <c r="S61">
        <v>0</v>
      </c>
      <c r="T61" t="s">
        <v>147</v>
      </c>
      <c r="U61">
        <v>0</v>
      </c>
      <c r="V61" t="s">
        <v>147</v>
      </c>
      <c r="W61">
        <v>0</v>
      </c>
      <c r="Y61" t="s">
        <v>6</v>
      </c>
      <c r="Z61">
        <v>11</v>
      </c>
      <c r="AA61" t="s">
        <v>8</v>
      </c>
      <c r="AB61" t="s">
        <v>271</v>
      </c>
      <c r="AC61" t="s">
        <v>89</v>
      </c>
      <c r="AD61" t="s">
        <v>15</v>
      </c>
      <c r="AE61" t="s">
        <v>23</v>
      </c>
      <c r="AF61" t="s">
        <v>25</v>
      </c>
      <c r="AG61">
        <v>10</v>
      </c>
      <c r="AH61">
        <v>10</v>
      </c>
      <c r="AI61" t="s">
        <v>31</v>
      </c>
      <c r="AJ61" t="s">
        <v>32</v>
      </c>
      <c r="AK61" t="s">
        <v>29</v>
      </c>
      <c r="AL61" t="s">
        <v>33</v>
      </c>
      <c r="AM61" t="s">
        <v>29</v>
      </c>
      <c r="AN61" t="s">
        <v>33</v>
      </c>
      <c r="AO61" t="s">
        <v>33</v>
      </c>
      <c r="AP61" t="s">
        <v>33</v>
      </c>
      <c r="AQ61" t="s">
        <v>32</v>
      </c>
      <c r="AR61" t="s">
        <v>32</v>
      </c>
      <c r="AS61" t="s">
        <v>32</v>
      </c>
      <c r="AT61" t="s">
        <v>32</v>
      </c>
      <c r="AW61" t="s">
        <v>32</v>
      </c>
      <c r="AX61" t="s">
        <v>33</v>
      </c>
      <c r="AY61" t="s">
        <v>29</v>
      </c>
      <c r="AZ61" t="s">
        <v>33</v>
      </c>
      <c r="BA61" t="s">
        <v>31</v>
      </c>
      <c r="BB61" t="s">
        <v>32</v>
      </c>
      <c r="BC61" t="s">
        <v>30</v>
      </c>
      <c r="BD61" t="s">
        <v>50</v>
      </c>
      <c r="BE61" t="s">
        <v>51</v>
      </c>
      <c r="BF61" t="s">
        <v>50</v>
      </c>
      <c r="BG61" t="s">
        <v>31</v>
      </c>
      <c r="BH61" t="s">
        <v>50</v>
      </c>
      <c r="BI61" t="s">
        <v>50</v>
      </c>
      <c r="BJ61" t="s">
        <v>51</v>
      </c>
      <c r="BK61" t="s">
        <v>50</v>
      </c>
      <c r="BL61" t="s">
        <v>50</v>
      </c>
      <c r="BM61" t="s">
        <v>50</v>
      </c>
      <c r="BN61" t="s">
        <v>50</v>
      </c>
      <c r="BO61" t="s">
        <v>51</v>
      </c>
      <c r="BP61" t="s">
        <v>157</v>
      </c>
      <c r="BQ61" t="s">
        <v>157</v>
      </c>
      <c r="BR61" t="s">
        <v>157</v>
      </c>
      <c r="BS61" t="s">
        <v>33</v>
      </c>
      <c r="BT61" t="s">
        <v>32</v>
      </c>
      <c r="CE61" t="s">
        <v>31</v>
      </c>
      <c r="CF61" t="s">
        <v>31</v>
      </c>
      <c r="CI61" t="s">
        <v>31</v>
      </c>
      <c r="CJ61" t="s">
        <v>29</v>
      </c>
      <c r="CK61" t="s">
        <v>31</v>
      </c>
      <c r="CL61" t="s">
        <v>31</v>
      </c>
      <c r="CM61" t="s">
        <v>31</v>
      </c>
      <c r="CN61" t="s">
        <v>33</v>
      </c>
      <c r="CO61" t="s">
        <v>33</v>
      </c>
      <c r="CP61" t="s">
        <v>33</v>
      </c>
      <c r="CQ61" t="s">
        <v>30</v>
      </c>
      <c r="CR61" t="s">
        <v>31</v>
      </c>
      <c r="CS61" t="s">
        <v>33</v>
      </c>
      <c r="CT61" t="s">
        <v>29</v>
      </c>
      <c r="CU61" t="s">
        <v>32</v>
      </c>
      <c r="CV61" t="s">
        <v>32</v>
      </c>
      <c r="CW61" t="s">
        <v>32</v>
      </c>
      <c r="CX61" t="s">
        <v>73</v>
      </c>
      <c r="CY61" t="s">
        <v>74</v>
      </c>
      <c r="CZ61" t="s">
        <v>74</v>
      </c>
      <c r="DA61" t="s">
        <v>77</v>
      </c>
      <c r="DB61" t="s">
        <v>77</v>
      </c>
      <c r="DC61" t="s">
        <v>78</v>
      </c>
      <c r="DE61" t="s">
        <v>79</v>
      </c>
      <c r="DF61" t="s">
        <v>79</v>
      </c>
      <c r="DG61" t="s">
        <v>79</v>
      </c>
      <c r="DH61" t="s">
        <v>79</v>
      </c>
      <c r="DI61" t="s">
        <v>84</v>
      </c>
      <c r="DJ61" t="s">
        <v>6</v>
      </c>
      <c r="DK61" s="52">
        <v>53.8</v>
      </c>
      <c r="DL61" s="52">
        <v>0.67249999999999999</v>
      </c>
      <c r="DM61" s="52">
        <v>15.8</v>
      </c>
      <c r="DN61" s="52">
        <v>30.8</v>
      </c>
      <c r="DO61" s="52">
        <v>9</v>
      </c>
      <c r="DP61" s="52">
        <v>0.22500000000000001</v>
      </c>
      <c r="DQ61" s="52">
        <v>0</v>
      </c>
      <c r="DR61" s="103">
        <v>0</v>
      </c>
      <c r="DS61" s="103">
        <v>0</v>
      </c>
      <c r="DT61" s="103">
        <v>0</v>
      </c>
      <c r="DU61" s="103">
        <v>0</v>
      </c>
      <c r="DV61" s="103">
        <v>0</v>
      </c>
      <c r="DW61" s="103">
        <v>0</v>
      </c>
      <c r="DX61" s="103">
        <v>0</v>
      </c>
      <c r="DY61" s="103">
        <v>0</v>
      </c>
      <c r="DZ61" s="103">
        <v>0</v>
      </c>
      <c r="EA61" s="103">
        <v>0</v>
      </c>
      <c r="EB61" s="103">
        <v>0</v>
      </c>
      <c r="EC61" s="103">
        <v>0</v>
      </c>
      <c r="ED61" s="103">
        <v>0</v>
      </c>
      <c r="EE61" s="103">
        <v>0</v>
      </c>
      <c r="EF61" s="103">
        <v>0</v>
      </c>
      <c r="EG61" s="104"/>
      <c r="EH61" s="103">
        <v>0</v>
      </c>
    </row>
    <row r="62" spans="2:138" x14ac:dyDescent="0.25">
      <c r="B62">
        <v>8</v>
      </c>
      <c r="C62" t="s">
        <v>405</v>
      </c>
      <c r="D62">
        <v>1</v>
      </c>
      <c r="E62" s="50">
        <v>44608.658252314817</v>
      </c>
      <c r="F62" t="s">
        <v>272</v>
      </c>
      <c r="G62" t="s">
        <v>3</v>
      </c>
      <c r="H62" t="s">
        <v>146</v>
      </c>
      <c r="J62" t="s">
        <v>273</v>
      </c>
      <c r="K62">
        <v>0</v>
      </c>
      <c r="L62" t="s">
        <v>147</v>
      </c>
      <c r="M62">
        <v>60</v>
      </c>
      <c r="N62" t="s">
        <v>147</v>
      </c>
      <c r="O62">
        <v>130</v>
      </c>
      <c r="P62" t="s">
        <v>147</v>
      </c>
      <c r="Q62">
        <v>0</v>
      </c>
      <c r="R62" t="s">
        <v>147</v>
      </c>
      <c r="S62">
        <v>20</v>
      </c>
      <c r="T62" t="s">
        <v>147</v>
      </c>
      <c r="U62">
        <v>0</v>
      </c>
      <c r="V62" t="s">
        <v>147</v>
      </c>
      <c r="W62">
        <v>0</v>
      </c>
      <c r="Y62" t="s">
        <v>6</v>
      </c>
      <c r="Z62">
        <v>20</v>
      </c>
      <c r="AA62" t="s">
        <v>123</v>
      </c>
      <c r="AB62" t="s">
        <v>274</v>
      </c>
      <c r="AC62" t="s">
        <v>12</v>
      </c>
      <c r="AD62" t="s">
        <v>15</v>
      </c>
      <c r="AE62" t="s">
        <v>23</v>
      </c>
      <c r="AF62" t="s">
        <v>27</v>
      </c>
      <c r="AG62" t="s">
        <v>147</v>
      </c>
      <c r="AH62" t="s">
        <v>147</v>
      </c>
      <c r="AI62" t="s">
        <v>33</v>
      </c>
      <c r="AJ62" t="s">
        <v>32</v>
      </c>
      <c r="AK62" t="s">
        <v>30</v>
      </c>
      <c r="AL62" t="s">
        <v>34</v>
      </c>
      <c r="AM62" t="s">
        <v>29</v>
      </c>
      <c r="AN62" t="s">
        <v>34</v>
      </c>
      <c r="AO62" t="s">
        <v>34</v>
      </c>
      <c r="AP62" t="s">
        <v>34</v>
      </c>
      <c r="AQ62" t="s">
        <v>34</v>
      </c>
      <c r="AR62" t="s">
        <v>34</v>
      </c>
      <c r="AS62" t="s">
        <v>34</v>
      </c>
      <c r="AT62" t="s">
        <v>34</v>
      </c>
      <c r="AW62" t="s">
        <v>34</v>
      </c>
      <c r="AX62" t="s">
        <v>34</v>
      </c>
      <c r="AY62" t="s">
        <v>34</v>
      </c>
      <c r="AZ62" t="s">
        <v>32</v>
      </c>
      <c r="BA62" t="s">
        <v>32</v>
      </c>
      <c r="BB62" t="s">
        <v>32</v>
      </c>
      <c r="BC62" t="s">
        <v>29</v>
      </c>
      <c r="BD62" t="s">
        <v>31</v>
      </c>
      <c r="BE62" t="s">
        <v>51</v>
      </c>
      <c r="BF62" t="s">
        <v>50</v>
      </c>
      <c r="BG62" t="s">
        <v>31</v>
      </c>
      <c r="BH62" t="s">
        <v>50</v>
      </c>
      <c r="BI62" t="s">
        <v>51</v>
      </c>
      <c r="BJ62" t="s">
        <v>50</v>
      </c>
      <c r="BK62" t="s">
        <v>50</v>
      </c>
      <c r="BL62" t="s">
        <v>50</v>
      </c>
      <c r="BM62" t="s">
        <v>51</v>
      </c>
      <c r="BN62" t="s">
        <v>50</v>
      </c>
      <c r="BO62" t="s">
        <v>50</v>
      </c>
      <c r="BP62" t="s">
        <v>157</v>
      </c>
      <c r="BQ62" t="s">
        <v>157</v>
      </c>
      <c r="BR62" t="s">
        <v>156</v>
      </c>
      <c r="BS62" t="s">
        <v>33</v>
      </c>
      <c r="BT62" t="s">
        <v>32</v>
      </c>
      <c r="CE62" t="s">
        <v>29</v>
      </c>
      <c r="CF62" t="s">
        <v>31</v>
      </c>
      <c r="CI62" t="s">
        <v>33</v>
      </c>
      <c r="CJ62" t="s">
        <v>33</v>
      </c>
      <c r="CK62" t="s">
        <v>33</v>
      </c>
      <c r="CL62" t="s">
        <v>30</v>
      </c>
      <c r="CM62" t="s">
        <v>32</v>
      </c>
      <c r="CN62" t="s">
        <v>33</v>
      </c>
      <c r="CO62" t="s">
        <v>33</v>
      </c>
      <c r="CP62" t="s">
        <v>33</v>
      </c>
      <c r="CQ62" t="s">
        <v>30</v>
      </c>
      <c r="CR62" t="s">
        <v>29</v>
      </c>
      <c r="CS62" t="s">
        <v>33</v>
      </c>
      <c r="CT62" t="s">
        <v>29</v>
      </c>
      <c r="CU62" t="s">
        <v>32</v>
      </c>
      <c r="CV62" t="s">
        <v>32</v>
      </c>
      <c r="CW62" t="s">
        <v>33</v>
      </c>
      <c r="CX62" t="s">
        <v>74</v>
      </c>
      <c r="CY62" t="s">
        <v>74</v>
      </c>
      <c r="CZ62" t="s">
        <v>74</v>
      </c>
      <c r="DA62" t="s">
        <v>77</v>
      </c>
      <c r="DB62" t="s">
        <v>77</v>
      </c>
      <c r="DC62" t="s">
        <v>76</v>
      </c>
      <c r="DE62" t="s">
        <v>79</v>
      </c>
      <c r="DF62" t="s">
        <v>79</v>
      </c>
      <c r="DG62" t="s">
        <v>79</v>
      </c>
      <c r="DH62" t="s">
        <v>79</v>
      </c>
      <c r="DI62" t="s">
        <v>85</v>
      </c>
      <c r="DJ62" t="s">
        <v>88</v>
      </c>
      <c r="DK62" s="52">
        <v>69.166666666666657</v>
      </c>
      <c r="DL62" s="52">
        <v>0.86458333333333326</v>
      </c>
      <c r="DM62" s="52">
        <v>32.666666666666671</v>
      </c>
      <c r="DN62" s="52">
        <v>35.666666666666671</v>
      </c>
      <c r="DO62" s="52">
        <v>26.666666666666664</v>
      </c>
      <c r="DP62" s="52">
        <v>0.66666666666666663</v>
      </c>
      <c r="DQ62" s="52">
        <v>0</v>
      </c>
      <c r="DR62" s="103">
        <v>0</v>
      </c>
      <c r="DS62" s="103">
        <v>0</v>
      </c>
      <c r="DT62" s="103">
        <v>0</v>
      </c>
      <c r="DU62" s="103">
        <v>0</v>
      </c>
      <c r="DV62" s="103">
        <v>0</v>
      </c>
      <c r="DW62" s="103">
        <v>0</v>
      </c>
      <c r="DX62" s="103">
        <v>0</v>
      </c>
      <c r="DY62" s="103">
        <v>0</v>
      </c>
      <c r="DZ62" s="103">
        <v>0</v>
      </c>
      <c r="EA62" s="103">
        <v>0</v>
      </c>
      <c r="EB62" s="103">
        <v>0</v>
      </c>
      <c r="EC62" s="103">
        <v>0</v>
      </c>
      <c r="ED62" s="103">
        <v>0</v>
      </c>
      <c r="EE62" s="103">
        <v>0</v>
      </c>
      <c r="EF62" s="103">
        <v>0</v>
      </c>
      <c r="EG62" s="104"/>
      <c r="EH62" s="103">
        <v>0</v>
      </c>
    </row>
    <row r="63" spans="2:138" x14ac:dyDescent="0.25">
      <c r="B63">
        <v>9</v>
      </c>
      <c r="C63" t="s">
        <v>405</v>
      </c>
      <c r="D63">
        <v>1</v>
      </c>
      <c r="E63" s="50">
        <v>44608.680902777778</v>
      </c>
      <c r="F63" t="s">
        <v>275</v>
      </c>
      <c r="G63" t="s">
        <v>3</v>
      </c>
      <c r="H63" t="s">
        <v>146</v>
      </c>
      <c r="J63" t="s">
        <v>276</v>
      </c>
      <c r="K63">
        <v>0</v>
      </c>
      <c r="L63" t="s">
        <v>147</v>
      </c>
      <c r="M63">
        <v>0</v>
      </c>
      <c r="N63" t="s">
        <v>147</v>
      </c>
      <c r="O63">
        <v>46</v>
      </c>
      <c r="P63" t="s">
        <v>187</v>
      </c>
      <c r="Q63">
        <v>8</v>
      </c>
      <c r="R63" t="s">
        <v>187</v>
      </c>
      <c r="S63">
        <v>0</v>
      </c>
      <c r="T63" t="s">
        <v>147</v>
      </c>
      <c r="U63">
        <v>0</v>
      </c>
      <c r="V63" t="s">
        <v>147</v>
      </c>
      <c r="W63">
        <v>0</v>
      </c>
      <c r="Y63" t="s">
        <v>6</v>
      </c>
      <c r="Z63">
        <v>6</v>
      </c>
      <c r="AA63" t="s">
        <v>120</v>
      </c>
      <c r="AB63" t="s">
        <v>277</v>
      </c>
      <c r="AC63" t="s">
        <v>13</v>
      </c>
      <c r="AD63" t="s">
        <v>16</v>
      </c>
      <c r="AE63" t="s">
        <v>22</v>
      </c>
      <c r="AF63" t="s">
        <v>28</v>
      </c>
      <c r="AG63">
        <v>0</v>
      </c>
      <c r="AH63">
        <v>0</v>
      </c>
      <c r="AI63" t="s">
        <v>33</v>
      </c>
      <c r="AJ63" t="s">
        <v>33</v>
      </c>
      <c r="AK63" t="s">
        <v>31</v>
      </c>
      <c r="AL63" t="s">
        <v>33</v>
      </c>
      <c r="AM63" t="s">
        <v>33</v>
      </c>
      <c r="AN63" t="s">
        <v>33</v>
      </c>
      <c r="AO63" t="s">
        <v>33</v>
      </c>
      <c r="AP63" t="s">
        <v>33</v>
      </c>
      <c r="AQ63" t="s">
        <v>33</v>
      </c>
      <c r="AR63" t="s">
        <v>33</v>
      </c>
      <c r="AS63" t="s">
        <v>33</v>
      </c>
      <c r="AT63" t="s">
        <v>33</v>
      </c>
      <c r="AW63" t="s">
        <v>31</v>
      </c>
      <c r="AX63" t="s">
        <v>33</v>
      </c>
      <c r="AY63" t="s">
        <v>33</v>
      </c>
      <c r="AZ63" t="s">
        <v>32</v>
      </c>
      <c r="BA63" t="s">
        <v>32</v>
      </c>
      <c r="BB63" t="s">
        <v>32</v>
      </c>
      <c r="BC63" t="s">
        <v>31</v>
      </c>
      <c r="BD63" t="s">
        <v>51</v>
      </c>
      <c r="BE63" t="s">
        <v>51</v>
      </c>
      <c r="BF63" t="s">
        <v>51</v>
      </c>
      <c r="BG63" t="s">
        <v>51</v>
      </c>
      <c r="BH63" t="s">
        <v>31</v>
      </c>
      <c r="BI63" t="s">
        <v>51</v>
      </c>
      <c r="BJ63" t="s">
        <v>31</v>
      </c>
      <c r="BK63" t="s">
        <v>48</v>
      </c>
      <c r="BL63" t="s">
        <v>49</v>
      </c>
      <c r="BM63" t="s">
        <v>51</v>
      </c>
      <c r="BN63" t="s">
        <v>51</v>
      </c>
      <c r="BO63" t="s">
        <v>51</v>
      </c>
      <c r="BP63" t="s">
        <v>278</v>
      </c>
      <c r="BQ63" t="s">
        <v>156</v>
      </c>
      <c r="BR63" t="s">
        <v>156</v>
      </c>
      <c r="BS63" t="s">
        <v>33</v>
      </c>
      <c r="BT63" t="s">
        <v>29</v>
      </c>
      <c r="CE63" t="s">
        <v>33</v>
      </c>
      <c r="CF63" t="s">
        <v>31</v>
      </c>
      <c r="CI63" t="s">
        <v>33</v>
      </c>
      <c r="CJ63" t="s">
        <v>33</v>
      </c>
      <c r="CK63" t="s">
        <v>33</v>
      </c>
      <c r="CL63" t="s">
        <v>32</v>
      </c>
      <c r="CM63" t="s">
        <v>33</v>
      </c>
      <c r="CN63" t="s">
        <v>33</v>
      </c>
      <c r="CO63" t="s">
        <v>29</v>
      </c>
      <c r="CP63" t="s">
        <v>33</v>
      </c>
      <c r="CQ63" t="s">
        <v>29</v>
      </c>
      <c r="CR63" t="s">
        <v>29</v>
      </c>
      <c r="CS63" t="s">
        <v>33</v>
      </c>
      <c r="CT63" t="s">
        <v>29</v>
      </c>
      <c r="CU63" t="s">
        <v>29</v>
      </c>
      <c r="CV63" t="s">
        <v>29</v>
      </c>
      <c r="CW63" t="s">
        <v>29</v>
      </c>
      <c r="CX63" t="s">
        <v>75</v>
      </c>
      <c r="CY63" t="s">
        <v>75</v>
      </c>
      <c r="CZ63" t="s">
        <v>75</v>
      </c>
      <c r="DA63" t="s">
        <v>80</v>
      </c>
      <c r="DB63" t="s">
        <v>77</v>
      </c>
      <c r="DC63" t="s">
        <v>80</v>
      </c>
      <c r="DE63" t="s">
        <v>80</v>
      </c>
      <c r="DF63" t="s">
        <v>80</v>
      </c>
      <c r="DG63" t="s">
        <v>80</v>
      </c>
      <c r="DH63" t="s">
        <v>78</v>
      </c>
      <c r="DI63" t="s">
        <v>84</v>
      </c>
      <c r="DJ63" t="s">
        <v>6</v>
      </c>
      <c r="DK63" s="52">
        <v>63.333333333333336</v>
      </c>
      <c r="DL63" s="52">
        <v>0.79166666666666674</v>
      </c>
      <c r="DM63" s="52">
        <v>26.333333333333332</v>
      </c>
      <c r="DN63" s="52">
        <v>34.5</v>
      </c>
      <c r="DO63" s="52">
        <v>18.333333333333336</v>
      </c>
      <c r="DP63" s="52">
        <v>0.45833333333333337</v>
      </c>
      <c r="DQ63" s="52">
        <v>2.9702970297029703</v>
      </c>
      <c r="DR63" s="103">
        <v>1.9801980198019802</v>
      </c>
      <c r="DS63" s="103">
        <v>2.9702970297029703</v>
      </c>
      <c r="DT63" s="103">
        <v>0.99009900990099009</v>
      </c>
      <c r="DU63" s="103">
        <v>0.99009900990099009</v>
      </c>
      <c r="DV63" s="103">
        <v>1.9801980198019802</v>
      </c>
      <c r="DW63" s="103">
        <v>0</v>
      </c>
      <c r="DX63" s="103">
        <v>0.99009900990099009</v>
      </c>
      <c r="DY63" s="103">
        <v>0</v>
      </c>
      <c r="DZ63" s="103">
        <v>0.99009900990099009</v>
      </c>
      <c r="EA63" s="103">
        <v>0</v>
      </c>
      <c r="EB63" s="103">
        <v>0</v>
      </c>
      <c r="EC63" s="103">
        <v>0</v>
      </c>
      <c r="ED63" s="103">
        <v>0</v>
      </c>
      <c r="EE63" s="103">
        <v>0</v>
      </c>
      <c r="EF63" s="103">
        <v>0</v>
      </c>
      <c r="EG63" s="104"/>
      <c r="EH63" s="103">
        <v>0</v>
      </c>
    </row>
    <row r="64" spans="2:138" x14ac:dyDescent="0.25">
      <c r="B64">
        <v>10</v>
      </c>
      <c r="C64" t="s">
        <v>405</v>
      </c>
      <c r="D64">
        <v>1</v>
      </c>
      <c r="E64" s="50">
        <v>44613.491724537038</v>
      </c>
      <c r="F64" t="s">
        <v>279</v>
      </c>
      <c r="G64" t="s">
        <v>3</v>
      </c>
      <c r="H64" t="s">
        <v>146</v>
      </c>
      <c r="J64" t="s">
        <v>280</v>
      </c>
      <c r="K64">
        <v>0</v>
      </c>
      <c r="L64" t="s">
        <v>147</v>
      </c>
      <c r="M64">
        <v>130</v>
      </c>
      <c r="N64" t="s">
        <v>98</v>
      </c>
      <c r="O64">
        <v>100</v>
      </c>
      <c r="P64" t="s">
        <v>98</v>
      </c>
      <c r="Q64">
        <v>0</v>
      </c>
      <c r="R64" t="s">
        <v>98</v>
      </c>
      <c r="S64">
        <v>5</v>
      </c>
      <c r="T64" t="s">
        <v>98</v>
      </c>
      <c r="U64">
        <v>0</v>
      </c>
      <c r="V64" t="s">
        <v>147</v>
      </c>
      <c r="W64">
        <v>0</v>
      </c>
      <c r="Y64" t="s">
        <v>6</v>
      </c>
      <c r="Z64">
        <v>30</v>
      </c>
      <c r="AA64" t="s">
        <v>9</v>
      </c>
      <c r="AB64" t="s">
        <v>281</v>
      </c>
      <c r="AC64" t="s">
        <v>13</v>
      </c>
      <c r="AD64" t="s">
        <v>16</v>
      </c>
      <c r="AE64" t="s">
        <v>266</v>
      </c>
      <c r="AF64" t="s">
        <v>26</v>
      </c>
      <c r="AG64">
        <v>0</v>
      </c>
      <c r="AH64">
        <v>0</v>
      </c>
      <c r="AI64" t="s">
        <v>33</v>
      </c>
      <c r="AJ64" t="s">
        <v>32</v>
      </c>
      <c r="AK64" t="s">
        <v>30</v>
      </c>
      <c r="AL64" t="s">
        <v>33</v>
      </c>
      <c r="AM64" t="s">
        <v>32</v>
      </c>
      <c r="AN64" t="s">
        <v>31</v>
      </c>
      <c r="AO64" t="s">
        <v>31</v>
      </c>
      <c r="AP64" t="s">
        <v>32</v>
      </c>
      <c r="AQ64" t="s">
        <v>32</v>
      </c>
      <c r="AR64" t="s">
        <v>32</v>
      </c>
      <c r="AS64" t="s">
        <v>32</v>
      </c>
      <c r="AT64" t="s">
        <v>32</v>
      </c>
      <c r="AW64" t="s">
        <v>32</v>
      </c>
      <c r="AX64" t="s">
        <v>32</v>
      </c>
      <c r="AY64" t="s">
        <v>30</v>
      </c>
      <c r="AZ64" t="s">
        <v>32</v>
      </c>
      <c r="BA64" t="s">
        <v>33</v>
      </c>
      <c r="BB64" t="s">
        <v>32</v>
      </c>
      <c r="BC64" t="s">
        <v>31</v>
      </c>
      <c r="BD64" t="s">
        <v>51</v>
      </c>
      <c r="BE64" t="s">
        <v>51</v>
      </c>
      <c r="BF64" t="s">
        <v>50</v>
      </c>
      <c r="BG64" t="s">
        <v>51</v>
      </c>
      <c r="BH64" t="s">
        <v>51</v>
      </c>
      <c r="BI64" t="s">
        <v>51</v>
      </c>
      <c r="BJ64" t="s">
        <v>50</v>
      </c>
      <c r="BK64" t="s">
        <v>31</v>
      </c>
      <c r="BL64" t="s">
        <v>50</v>
      </c>
      <c r="BM64" t="s">
        <v>51</v>
      </c>
      <c r="BN64" t="s">
        <v>50</v>
      </c>
      <c r="BO64" t="s">
        <v>50</v>
      </c>
      <c r="BP64" t="s">
        <v>157</v>
      </c>
      <c r="BQ64" t="s">
        <v>157</v>
      </c>
      <c r="BR64" t="s">
        <v>156</v>
      </c>
      <c r="BS64" t="s">
        <v>33</v>
      </c>
      <c r="BT64" t="s">
        <v>32</v>
      </c>
      <c r="CE64" t="s">
        <v>32</v>
      </c>
      <c r="CF64" t="s">
        <v>31</v>
      </c>
      <c r="CI64" t="s">
        <v>31</v>
      </c>
      <c r="CJ64" t="s">
        <v>32</v>
      </c>
      <c r="CK64" t="s">
        <v>32</v>
      </c>
      <c r="CL64" t="s">
        <v>32</v>
      </c>
      <c r="CM64" t="s">
        <v>32</v>
      </c>
      <c r="CN64" t="s">
        <v>31</v>
      </c>
      <c r="CO64" t="s">
        <v>32</v>
      </c>
      <c r="CP64" t="s">
        <v>32</v>
      </c>
      <c r="CQ64" t="s">
        <v>31</v>
      </c>
      <c r="CR64" t="s">
        <v>29</v>
      </c>
      <c r="CS64" t="s">
        <v>32</v>
      </c>
      <c r="CT64" t="s">
        <v>29</v>
      </c>
      <c r="CU64" t="s">
        <v>33</v>
      </c>
      <c r="CV64" t="s">
        <v>33</v>
      </c>
      <c r="CW64" t="s">
        <v>33</v>
      </c>
      <c r="CX64" t="s">
        <v>74</v>
      </c>
      <c r="CY64" t="s">
        <v>73</v>
      </c>
      <c r="CZ64" t="s">
        <v>74</v>
      </c>
      <c r="DA64" t="s">
        <v>78</v>
      </c>
      <c r="DB64" t="s">
        <v>79</v>
      </c>
      <c r="DC64" t="s">
        <v>78</v>
      </c>
      <c r="DE64" t="s">
        <v>78</v>
      </c>
      <c r="DF64" t="s">
        <v>78</v>
      </c>
      <c r="DG64" t="s">
        <v>78</v>
      </c>
      <c r="DH64" t="s">
        <v>78</v>
      </c>
      <c r="DI64" t="s">
        <v>84</v>
      </c>
      <c r="DJ64" t="s">
        <v>88</v>
      </c>
      <c r="DK64" s="52">
        <v>53.499999999999993</v>
      </c>
      <c r="DL64" s="52">
        <v>0.66874999999999996</v>
      </c>
      <c r="DM64" s="52">
        <v>20</v>
      </c>
      <c r="DN64" s="52">
        <v>29.333333333333336</v>
      </c>
      <c r="DO64" s="52">
        <v>16</v>
      </c>
      <c r="DP64" s="52">
        <v>0.4</v>
      </c>
      <c r="DQ64" s="52">
        <v>1.1581469648562301</v>
      </c>
      <c r="DR64" s="103">
        <v>0.902555910543131</v>
      </c>
      <c r="DS64" s="103">
        <v>0.74281150159744413</v>
      </c>
      <c r="DT64" s="103">
        <v>3.9936102236421724E-2</v>
      </c>
      <c r="DU64" s="103">
        <v>0.4472843450479233</v>
      </c>
      <c r="DV64" s="103">
        <v>0.48722044728434505</v>
      </c>
      <c r="DW64" s="103">
        <v>0</v>
      </c>
      <c r="DX64" s="103">
        <v>0.25559105431309903</v>
      </c>
      <c r="DY64" s="103">
        <v>0</v>
      </c>
      <c r="DZ64" s="103">
        <v>0.25559105431309903</v>
      </c>
      <c r="EA64" s="103">
        <v>0</v>
      </c>
      <c r="EB64" s="103">
        <v>0.41533546325878595</v>
      </c>
      <c r="EC64" s="103">
        <v>0.41533546325878595</v>
      </c>
      <c r="ED64" s="103">
        <v>0</v>
      </c>
      <c r="EE64" s="103">
        <v>0</v>
      </c>
      <c r="EF64" s="103">
        <v>0</v>
      </c>
      <c r="EG64" s="104"/>
      <c r="EH64" s="103">
        <v>0.41533546325878595</v>
      </c>
    </row>
    <row r="65" spans="2:138" x14ac:dyDescent="0.25">
      <c r="B65">
        <v>11</v>
      </c>
      <c r="C65" t="s">
        <v>405</v>
      </c>
      <c r="D65">
        <v>1</v>
      </c>
      <c r="E65" s="50">
        <v>44614.434490740743</v>
      </c>
      <c r="F65" t="s">
        <v>282</v>
      </c>
      <c r="G65" t="s">
        <v>3</v>
      </c>
      <c r="H65" t="s">
        <v>146</v>
      </c>
      <c r="J65" t="s">
        <v>283</v>
      </c>
      <c r="K65">
        <v>0</v>
      </c>
      <c r="L65" t="s">
        <v>147</v>
      </c>
      <c r="M65">
        <v>0</v>
      </c>
      <c r="N65" t="s">
        <v>147</v>
      </c>
      <c r="O65">
        <v>140</v>
      </c>
      <c r="P65" t="s">
        <v>147</v>
      </c>
      <c r="Q65">
        <v>0</v>
      </c>
      <c r="R65" t="s">
        <v>147</v>
      </c>
      <c r="S65">
        <v>0</v>
      </c>
      <c r="T65" t="s">
        <v>147</v>
      </c>
      <c r="U65">
        <v>0</v>
      </c>
      <c r="V65" t="s">
        <v>147</v>
      </c>
      <c r="W65">
        <v>0</v>
      </c>
      <c r="Y65" t="s">
        <v>6</v>
      </c>
      <c r="Z65">
        <v>2</v>
      </c>
      <c r="AA65" t="s">
        <v>9</v>
      </c>
      <c r="AB65" t="s">
        <v>265</v>
      </c>
      <c r="AC65" t="s">
        <v>12</v>
      </c>
      <c r="AD65" t="s">
        <v>15</v>
      </c>
      <c r="AE65" t="s">
        <v>23</v>
      </c>
      <c r="AF65" t="s">
        <v>27</v>
      </c>
      <c r="AG65" t="s">
        <v>147</v>
      </c>
      <c r="AH65" t="s">
        <v>147</v>
      </c>
      <c r="AI65" t="s">
        <v>33</v>
      </c>
      <c r="AJ65" t="s">
        <v>33</v>
      </c>
      <c r="AK65" t="s">
        <v>32</v>
      </c>
      <c r="AL65" t="s">
        <v>33</v>
      </c>
      <c r="AM65" t="s">
        <v>29</v>
      </c>
      <c r="AN65" t="s">
        <v>33</v>
      </c>
      <c r="AO65" t="s">
        <v>33</v>
      </c>
      <c r="AP65" t="s">
        <v>33</v>
      </c>
      <c r="AQ65" t="s">
        <v>33</v>
      </c>
      <c r="AR65" t="s">
        <v>33</v>
      </c>
      <c r="AS65" t="s">
        <v>33</v>
      </c>
      <c r="AT65" t="s">
        <v>33</v>
      </c>
      <c r="AW65" t="s">
        <v>33</v>
      </c>
      <c r="AX65" t="s">
        <v>33</v>
      </c>
      <c r="AY65" t="s">
        <v>33</v>
      </c>
      <c r="AZ65" t="s">
        <v>33</v>
      </c>
      <c r="BA65" t="s">
        <v>33</v>
      </c>
      <c r="BB65" t="s">
        <v>34</v>
      </c>
      <c r="BC65" t="s">
        <v>33</v>
      </c>
      <c r="BD65" t="s">
        <v>51</v>
      </c>
      <c r="BE65" t="s">
        <v>51</v>
      </c>
      <c r="BF65" t="s">
        <v>51</v>
      </c>
      <c r="BG65" t="s">
        <v>51</v>
      </c>
      <c r="BH65" t="s">
        <v>48</v>
      </c>
      <c r="BI65" t="s">
        <v>51</v>
      </c>
      <c r="BJ65" t="s">
        <v>51</v>
      </c>
      <c r="BK65" t="s">
        <v>31</v>
      </c>
      <c r="BL65" t="s">
        <v>51</v>
      </c>
      <c r="BM65" t="s">
        <v>51</v>
      </c>
      <c r="BN65" t="s">
        <v>51</v>
      </c>
      <c r="BO65" t="s">
        <v>51</v>
      </c>
      <c r="BP65" t="s">
        <v>157</v>
      </c>
      <c r="BQ65" t="s">
        <v>157</v>
      </c>
      <c r="BR65" t="s">
        <v>157</v>
      </c>
      <c r="BS65" t="s">
        <v>33</v>
      </c>
      <c r="BT65" t="s">
        <v>33</v>
      </c>
      <c r="CE65" t="s">
        <v>29</v>
      </c>
      <c r="CF65" t="s">
        <v>29</v>
      </c>
      <c r="CI65" t="s">
        <v>33</v>
      </c>
      <c r="CJ65" t="s">
        <v>33</v>
      </c>
      <c r="CK65" t="s">
        <v>33</v>
      </c>
      <c r="CL65" t="s">
        <v>32</v>
      </c>
      <c r="CM65" t="s">
        <v>33</v>
      </c>
      <c r="CN65" t="s">
        <v>29</v>
      </c>
      <c r="CO65" t="s">
        <v>33</v>
      </c>
      <c r="CP65" t="s">
        <v>33</v>
      </c>
      <c r="CQ65" t="s">
        <v>29</v>
      </c>
      <c r="CR65" t="s">
        <v>29</v>
      </c>
      <c r="CS65" t="s">
        <v>33</v>
      </c>
      <c r="CT65" t="s">
        <v>29</v>
      </c>
      <c r="CU65" t="s">
        <v>32</v>
      </c>
      <c r="CV65" t="s">
        <v>32</v>
      </c>
      <c r="CW65" t="s">
        <v>32</v>
      </c>
      <c r="CX65" t="s">
        <v>73</v>
      </c>
      <c r="CY65" t="s">
        <v>73</v>
      </c>
      <c r="CZ65" t="s">
        <v>73</v>
      </c>
      <c r="DA65" t="s">
        <v>77</v>
      </c>
      <c r="DB65" t="s">
        <v>78</v>
      </c>
      <c r="DC65" t="s">
        <v>78</v>
      </c>
      <c r="DE65" t="s">
        <v>78</v>
      </c>
      <c r="DF65" t="s">
        <v>79</v>
      </c>
      <c r="DG65" t="s">
        <v>78</v>
      </c>
      <c r="DH65" t="s">
        <v>78</v>
      </c>
      <c r="DI65" t="s">
        <v>85</v>
      </c>
      <c r="DJ65" t="s">
        <v>88</v>
      </c>
      <c r="DK65" s="52">
        <v>47.166666666666664</v>
      </c>
      <c r="DL65" s="52">
        <v>0.58958333333333335</v>
      </c>
      <c r="DM65" s="52">
        <v>11.666666666666666</v>
      </c>
      <c r="DN65" s="52">
        <v>19.666666666666668</v>
      </c>
      <c r="DO65" s="52">
        <v>6.6666666666666661</v>
      </c>
      <c r="DP65" s="52">
        <v>0.16666666666666666</v>
      </c>
      <c r="DQ65" s="52">
        <v>6.435643564356436</v>
      </c>
      <c r="DR65" s="103">
        <v>5.4455445544554451</v>
      </c>
      <c r="DS65" s="103">
        <v>3.9603960396039604</v>
      </c>
      <c r="DT65" s="103">
        <v>0</v>
      </c>
      <c r="DU65" s="103">
        <v>1.4851485148514851</v>
      </c>
      <c r="DV65" s="103">
        <v>1.4851485148514851</v>
      </c>
      <c r="DW65" s="103">
        <v>0.99009900990099009</v>
      </c>
      <c r="DX65" s="103">
        <v>0.99009900990099009</v>
      </c>
      <c r="DY65" s="103">
        <v>0.49504950495049505</v>
      </c>
      <c r="DZ65" s="103">
        <v>2.4752475247524752</v>
      </c>
      <c r="EA65" s="103">
        <v>0</v>
      </c>
      <c r="EB65" s="103">
        <v>2.4752475247524752</v>
      </c>
      <c r="EC65" s="103">
        <v>2.4752475247524752</v>
      </c>
      <c r="ED65" s="103">
        <v>0</v>
      </c>
      <c r="EE65" s="103">
        <v>0</v>
      </c>
      <c r="EF65" s="103">
        <v>0</v>
      </c>
      <c r="EG65" s="104"/>
      <c r="EH65" s="103">
        <v>2.4752475247524752</v>
      </c>
    </row>
    <row r="66" spans="2:138" x14ac:dyDescent="0.25">
      <c r="B66">
        <v>12</v>
      </c>
      <c r="C66" t="s">
        <v>405</v>
      </c>
      <c r="D66">
        <v>1</v>
      </c>
      <c r="E66" s="50">
        <v>44614.602118055554</v>
      </c>
      <c r="F66" t="s">
        <v>284</v>
      </c>
      <c r="G66" t="s">
        <v>3</v>
      </c>
      <c r="H66" t="s">
        <v>146</v>
      </c>
      <c r="J66" t="s">
        <v>821</v>
      </c>
      <c r="K66">
        <v>0</v>
      </c>
      <c r="L66" t="s">
        <v>147</v>
      </c>
      <c r="M66">
        <v>0</v>
      </c>
      <c r="N66" t="s">
        <v>147</v>
      </c>
      <c r="O66">
        <v>120</v>
      </c>
      <c r="P66" t="s">
        <v>147</v>
      </c>
      <c r="Q66">
        <v>0</v>
      </c>
      <c r="R66" t="s">
        <v>147</v>
      </c>
      <c r="S66">
        <v>0</v>
      </c>
      <c r="T66" t="s">
        <v>147</v>
      </c>
      <c r="U66">
        <v>0</v>
      </c>
      <c r="V66" t="s">
        <v>147</v>
      </c>
      <c r="W66">
        <v>0</v>
      </c>
      <c r="Y66" t="s">
        <v>6</v>
      </c>
      <c r="Z66">
        <v>25</v>
      </c>
      <c r="AA66" t="s">
        <v>123</v>
      </c>
      <c r="AB66" t="s">
        <v>285</v>
      </c>
      <c r="AC66" t="s">
        <v>12</v>
      </c>
      <c r="AD66" t="s">
        <v>15</v>
      </c>
      <c r="AE66" t="s">
        <v>266</v>
      </c>
      <c r="AF66" t="s">
        <v>27</v>
      </c>
      <c r="AG66">
        <v>0</v>
      </c>
      <c r="AH66">
        <v>0</v>
      </c>
      <c r="AI66" t="s">
        <v>33</v>
      </c>
      <c r="AJ66" t="s">
        <v>33</v>
      </c>
      <c r="AK66" t="s">
        <v>31</v>
      </c>
      <c r="AL66" t="s">
        <v>33</v>
      </c>
      <c r="AM66" t="s">
        <v>33</v>
      </c>
      <c r="AN66" t="s">
        <v>33</v>
      </c>
      <c r="AO66" t="s">
        <v>33</v>
      </c>
      <c r="AP66" t="s">
        <v>33</v>
      </c>
      <c r="AQ66" t="s">
        <v>33</v>
      </c>
      <c r="AR66" t="s">
        <v>33</v>
      </c>
      <c r="AS66" t="s">
        <v>33</v>
      </c>
      <c r="AT66" t="s">
        <v>33</v>
      </c>
      <c r="AW66" t="s">
        <v>33</v>
      </c>
      <c r="AX66" t="s">
        <v>33</v>
      </c>
      <c r="AY66" t="s">
        <v>33</v>
      </c>
      <c r="AZ66" t="s">
        <v>33</v>
      </c>
      <c r="BA66" t="s">
        <v>33</v>
      </c>
      <c r="BB66" t="s">
        <v>33</v>
      </c>
      <c r="BC66" t="s">
        <v>34</v>
      </c>
      <c r="BD66" t="s">
        <v>51</v>
      </c>
      <c r="BE66" t="s">
        <v>51</v>
      </c>
      <c r="BF66" t="s">
        <v>51</v>
      </c>
      <c r="BG66" t="s">
        <v>51</v>
      </c>
      <c r="BH66" t="s">
        <v>50</v>
      </c>
      <c r="BI66" t="s">
        <v>51</v>
      </c>
      <c r="BJ66" t="s">
        <v>51</v>
      </c>
      <c r="BK66" t="s">
        <v>51</v>
      </c>
      <c r="BL66" t="s">
        <v>51</v>
      </c>
      <c r="BM66" t="s">
        <v>51</v>
      </c>
      <c r="BN66" t="s">
        <v>51</v>
      </c>
      <c r="BO66" t="s">
        <v>51</v>
      </c>
      <c r="BP66" t="s">
        <v>156</v>
      </c>
      <c r="BQ66" t="s">
        <v>157</v>
      </c>
      <c r="BR66" t="s">
        <v>157</v>
      </c>
      <c r="BS66" t="s">
        <v>33</v>
      </c>
      <c r="BT66" t="s">
        <v>33</v>
      </c>
      <c r="CE66" t="s">
        <v>29</v>
      </c>
      <c r="CF66" t="s">
        <v>29</v>
      </c>
      <c r="CI66" t="s">
        <v>33</v>
      </c>
      <c r="CJ66" t="s">
        <v>33</v>
      </c>
      <c r="CK66" t="s">
        <v>33</v>
      </c>
      <c r="CL66" t="s">
        <v>31</v>
      </c>
      <c r="CM66" t="s">
        <v>31</v>
      </c>
      <c r="CN66" t="s">
        <v>33</v>
      </c>
      <c r="CO66" t="s">
        <v>33</v>
      </c>
      <c r="CP66" t="s">
        <v>33</v>
      </c>
      <c r="CQ66" t="s">
        <v>29</v>
      </c>
      <c r="CR66" t="s">
        <v>29</v>
      </c>
      <c r="CS66" t="s">
        <v>33</v>
      </c>
      <c r="CT66" t="s">
        <v>30</v>
      </c>
      <c r="CU66" t="s">
        <v>32</v>
      </c>
      <c r="CV66" t="s">
        <v>33</v>
      </c>
      <c r="CW66" t="s">
        <v>33</v>
      </c>
      <c r="CX66" t="s">
        <v>73</v>
      </c>
      <c r="CY66" t="s">
        <v>73</v>
      </c>
      <c r="CZ66" t="s">
        <v>73</v>
      </c>
      <c r="DA66" t="s">
        <v>78</v>
      </c>
      <c r="DB66" t="s">
        <v>78</v>
      </c>
      <c r="DC66" t="s">
        <v>78</v>
      </c>
      <c r="DE66" t="s">
        <v>78</v>
      </c>
      <c r="DF66" t="s">
        <v>78</v>
      </c>
      <c r="DG66" t="s">
        <v>78</v>
      </c>
      <c r="DH66" t="s">
        <v>78</v>
      </c>
      <c r="DI66" t="s">
        <v>85</v>
      </c>
      <c r="DJ66" t="s">
        <v>88</v>
      </c>
      <c r="DK66" s="52">
        <v>62.5</v>
      </c>
      <c r="DL66" s="52">
        <v>0.78125</v>
      </c>
      <c r="DM66" s="52">
        <v>26</v>
      </c>
      <c r="DN66" s="52">
        <v>32</v>
      </c>
      <c r="DO66" s="52">
        <v>18</v>
      </c>
      <c r="DP66" s="52">
        <v>0.45</v>
      </c>
      <c r="DQ66" s="52">
        <v>8.2770270270270281</v>
      </c>
      <c r="DR66" s="103">
        <v>7.5675675675675667</v>
      </c>
      <c r="DS66" s="103">
        <v>5.743243243243243</v>
      </c>
      <c r="DT66" s="103">
        <v>0.23648648648648649</v>
      </c>
      <c r="DU66" s="103">
        <v>1.2162162162162162</v>
      </c>
      <c r="DV66" s="103">
        <v>1.4527027027027026</v>
      </c>
      <c r="DW66" s="103">
        <v>0.5067567567567568</v>
      </c>
      <c r="DX66" s="103">
        <v>0.47297297297297297</v>
      </c>
      <c r="DY66" s="103">
        <v>3.0743243243243241</v>
      </c>
      <c r="DZ66" s="103">
        <v>4.0540540540540544</v>
      </c>
      <c r="EA66" s="103">
        <v>0.23648648648648649</v>
      </c>
      <c r="EB66" s="103">
        <v>2.5337837837837838</v>
      </c>
      <c r="EC66" s="103">
        <v>2.7702702702702702</v>
      </c>
      <c r="ED66" s="103">
        <v>0</v>
      </c>
      <c r="EE66" s="103">
        <v>0</v>
      </c>
      <c r="EF66" s="103">
        <v>0</v>
      </c>
      <c r="EG66" s="104"/>
      <c r="EH66" s="103">
        <v>2.7702702702702702</v>
      </c>
    </row>
    <row r="67" spans="2:138" x14ac:dyDescent="0.25">
      <c r="B67">
        <v>13</v>
      </c>
      <c r="C67" t="s">
        <v>405</v>
      </c>
      <c r="D67">
        <v>1</v>
      </c>
      <c r="E67" s="50">
        <v>44615.646793981483</v>
      </c>
      <c r="F67" t="s">
        <v>286</v>
      </c>
      <c r="G67" t="s">
        <v>3</v>
      </c>
      <c r="H67" t="s">
        <v>146</v>
      </c>
      <c r="J67" t="s">
        <v>287</v>
      </c>
      <c r="K67">
        <v>0</v>
      </c>
      <c r="L67" t="s">
        <v>147</v>
      </c>
      <c r="M67">
        <v>0</v>
      </c>
      <c r="N67" t="s">
        <v>147</v>
      </c>
      <c r="O67">
        <v>100</v>
      </c>
      <c r="P67" t="s">
        <v>147</v>
      </c>
      <c r="Q67">
        <v>0</v>
      </c>
      <c r="R67" t="s">
        <v>147</v>
      </c>
      <c r="S67">
        <v>0</v>
      </c>
      <c r="T67" t="s">
        <v>147</v>
      </c>
      <c r="U67">
        <v>0</v>
      </c>
      <c r="V67" t="s">
        <v>147</v>
      </c>
      <c r="W67">
        <v>20</v>
      </c>
      <c r="Y67" t="s">
        <v>6</v>
      </c>
      <c r="Z67">
        <v>17</v>
      </c>
      <c r="AA67" t="s">
        <v>123</v>
      </c>
      <c r="AB67" t="s">
        <v>288</v>
      </c>
      <c r="AC67" t="s">
        <v>12</v>
      </c>
      <c r="AD67" t="s">
        <v>15</v>
      </c>
      <c r="AE67" t="s">
        <v>22</v>
      </c>
      <c r="AF67" t="s">
        <v>28</v>
      </c>
      <c r="AG67" t="s">
        <v>147</v>
      </c>
      <c r="AH67" t="s">
        <v>147</v>
      </c>
      <c r="AI67" t="s">
        <v>33</v>
      </c>
      <c r="AJ67" t="s">
        <v>33</v>
      </c>
      <c r="AK67" t="s">
        <v>33</v>
      </c>
      <c r="AL67" t="s">
        <v>33</v>
      </c>
      <c r="AM67" t="s">
        <v>31</v>
      </c>
      <c r="AN67" t="s">
        <v>31</v>
      </c>
      <c r="AO67" t="s">
        <v>31</v>
      </c>
      <c r="AP67" t="s">
        <v>33</v>
      </c>
      <c r="AQ67" t="s">
        <v>33</v>
      </c>
      <c r="AR67" t="s">
        <v>33</v>
      </c>
      <c r="AS67" t="s">
        <v>33</v>
      </c>
      <c r="AT67" t="s">
        <v>33</v>
      </c>
      <c r="AW67" t="s">
        <v>33</v>
      </c>
      <c r="AX67" t="s">
        <v>33</v>
      </c>
      <c r="AY67" t="s">
        <v>32</v>
      </c>
      <c r="AZ67" t="s">
        <v>33</v>
      </c>
      <c r="BA67" t="s">
        <v>33</v>
      </c>
      <c r="BB67" t="s">
        <v>33</v>
      </c>
      <c r="BC67" t="s">
        <v>33</v>
      </c>
      <c r="BD67" t="s">
        <v>51</v>
      </c>
      <c r="BE67" t="s">
        <v>51</v>
      </c>
      <c r="BF67" t="s">
        <v>51</v>
      </c>
      <c r="BG67" t="s">
        <v>51</v>
      </c>
      <c r="BH67" t="s">
        <v>31</v>
      </c>
      <c r="BI67" t="s">
        <v>51</v>
      </c>
      <c r="BJ67" t="s">
        <v>51</v>
      </c>
      <c r="BK67" t="s">
        <v>51</v>
      </c>
      <c r="BL67" t="s">
        <v>51</v>
      </c>
      <c r="BM67" t="s">
        <v>51</v>
      </c>
      <c r="BN67" t="s">
        <v>51</v>
      </c>
      <c r="BO67" t="s">
        <v>51</v>
      </c>
      <c r="BP67" t="s">
        <v>157</v>
      </c>
      <c r="BQ67" t="s">
        <v>157</v>
      </c>
      <c r="BR67" t="s">
        <v>157</v>
      </c>
      <c r="BS67" t="s">
        <v>33</v>
      </c>
      <c r="BT67" t="s">
        <v>33</v>
      </c>
      <c r="CE67" t="s">
        <v>33</v>
      </c>
      <c r="CF67" t="s">
        <v>31</v>
      </c>
      <c r="CI67" t="s">
        <v>29</v>
      </c>
      <c r="CJ67" t="s">
        <v>33</v>
      </c>
      <c r="CK67" t="s">
        <v>33</v>
      </c>
      <c r="CL67" t="s">
        <v>33</v>
      </c>
      <c r="CM67" t="s">
        <v>33</v>
      </c>
      <c r="CN67" t="s">
        <v>33</v>
      </c>
      <c r="CO67" t="s">
        <v>33</v>
      </c>
      <c r="CP67" t="s">
        <v>33</v>
      </c>
      <c r="CQ67" t="s">
        <v>29</v>
      </c>
      <c r="CR67" t="s">
        <v>29</v>
      </c>
      <c r="CS67" t="s">
        <v>33</v>
      </c>
      <c r="CT67" t="s">
        <v>29</v>
      </c>
      <c r="CU67" t="s">
        <v>32</v>
      </c>
      <c r="CV67" t="s">
        <v>32</v>
      </c>
      <c r="CW67" t="s">
        <v>32</v>
      </c>
      <c r="CX67" t="s">
        <v>73</v>
      </c>
      <c r="CY67" t="s">
        <v>73</v>
      </c>
      <c r="CZ67" t="s">
        <v>73</v>
      </c>
      <c r="DA67" t="s">
        <v>77</v>
      </c>
      <c r="DB67" t="s">
        <v>77</v>
      </c>
      <c r="DC67" t="s">
        <v>78</v>
      </c>
      <c r="DE67" t="s">
        <v>78</v>
      </c>
      <c r="DF67" t="s">
        <v>78</v>
      </c>
      <c r="DG67" t="s">
        <v>79</v>
      </c>
      <c r="DH67" t="s">
        <v>78</v>
      </c>
      <c r="DI67" t="s">
        <v>84</v>
      </c>
      <c r="DJ67" t="s">
        <v>88</v>
      </c>
      <c r="DK67" s="52">
        <v>57.5</v>
      </c>
      <c r="DL67" s="52">
        <v>0.71875</v>
      </c>
      <c r="DM67" s="52">
        <v>21</v>
      </c>
      <c r="DN67" s="52">
        <v>25</v>
      </c>
      <c r="DO67" s="52">
        <v>13</v>
      </c>
      <c r="DP67" s="52">
        <v>0.32500000000000001</v>
      </c>
      <c r="DQ67" s="52">
        <v>3.7647058823529411</v>
      </c>
      <c r="DR67" s="103">
        <v>3.5546218487394956</v>
      </c>
      <c r="DS67" s="103">
        <v>2.7899159663865545</v>
      </c>
      <c r="DT67" s="103">
        <v>0.69747899159663862</v>
      </c>
      <c r="DU67" s="103">
        <v>0.69747899159663862</v>
      </c>
      <c r="DV67" s="103">
        <v>1.3949579831932772</v>
      </c>
      <c r="DW67" s="103">
        <v>0.21008403361344538</v>
      </c>
      <c r="DX67" s="103">
        <v>0.21008403361344538</v>
      </c>
      <c r="DY67" s="103">
        <v>0.97478991596638653</v>
      </c>
      <c r="DZ67" s="103">
        <v>1.3949579831932772</v>
      </c>
      <c r="EA67" s="103">
        <v>0</v>
      </c>
      <c r="EB67" s="103">
        <v>0.97478991596638653</v>
      </c>
      <c r="EC67" s="103">
        <v>0.97478991596638653</v>
      </c>
      <c r="ED67" s="103">
        <v>0</v>
      </c>
      <c r="EE67" s="103">
        <v>0</v>
      </c>
      <c r="EF67" s="103">
        <v>0</v>
      </c>
      <c r="EG67" s="104"/>
      <c r="EH67" s="103">
        <v>0.97478991596638653</v>
      </c>
    </row>
    <row r="68" spans="2:138" x14ac:dyDescent="0.25">
      <c r="B68">
        <v>14</v>
      </c>
      <c r="C68" t="s">
        <v>405</v>
      </c>
      <c r="D68">
        <v>1</v>
      </c>
      <c r="E68" s="50">
        <v>44615.671435185184</v>
      </c>
      <c r="F68" t="s">
        <v>289</v>
      </c>
      <c r="G68" t="s">
        <v>3</v>
      </c>
      <c r="H68" t="s">
        <v>146</v>
      </c>
      <c r="J68" t="s">
        <v>290</v>
      </c>
      <c r="K68">
        <v>0</v>
      </c>
      <c r="L68" t="s">
        <v>147</v>
      </c>
      <c r="M68">
        <v>170</v>
      </c>
      <c r="N68" t="s">
        <v>88</v>
      </c>
      <c r="O68">
        <v>80</v>
      </c>
      <c r="P68" t="s">
        <v>88</v>
      </c>
      <c r="Q68">
        <v>0</v>
      </c>
      <c r="R68" t="s">
        <v>147</v>
      </c>
      <c r="S68">
        <v>0</v>
      </c>
      <c r="T68" t="s">
        <v>147</v>
      </c>
      <c r="U68">
        <v>0</v>
      </c>
      <c r="V68" t="s">
        <v>147</v>
      </c>
      <c r="W68">
        <v>0</v>
      </c>
      <c r="Y68" t="s">
        <v>6</v>
      </c>
      <c r="Z68">
        <v>35</v>
      </c>
      <c r="AA68" t="s">
        <v>123</v>
      </c>
      <c r="AB68" t="s">
        <v>291</v>
      </c>
      <c r="AC68" t="s">
        <v>13</v>
      </c>
      <c r="AD68" t="s">
        <v>15</v>
      </c>
      <c r="AE68" t="s">
        <v>266</v>
      </c>
      <c r="AF68" t="s">
        <v>27</v>
      </c>
      <c r="AG68">
        <v>0</v>
      </c>
      <c r="AH68">
        <v>0</v>
      </c>
      <c r="AI68" t="s">
        <v>33</v>
      </c>
      <c r="AJ68" t="s">
        <v>33</v>
      </c>
      <c r="AK68" t="s">
        <v>31</v>
      </c>
      <c r="AL68" t="s">
        <v>33</v>
      </c>
      <c r="AM68" t="s">
        <v>33</v>
      </c>
      <c r="AN68" t="s">
        <v>29</v>
      </c>
      <c r="AO68" t="s">
        <v>31</v>
      </c>
      <c r="AP68" t="s">
        <v>33</v>
      </c>
      <c r="AQ68" t="s">
        <v>32</v>
      </c>
      <c r="AR68" t="s">
        <v>33</v>
      </c>
      <c r="AS68" t="s">
        <v>33</v>
      </c>
      <c r="AT68" t="s">
        <v>33</v>
      </c>
      <c r="AW68" t="s">
        <v>33</v>
      </c>
      <c r="AX68" t="s">
        <v>33</v>
      </c>
      <c r="AY68" t="s">
        <v>33</v>
      </c>
      <c r="AZ68" t="s">
        <v>33</v>
      </c>
      <c r="BA68" t="s">
        <v>33</v>
      </c>
      <c r="BB68" t="s">
        <v>33</v>
      </c>
      <c r="BC68" t="s">
        <v>33</v>
      </c>
      <c r="BD68" t="s">
        <v>50</v>
      </c>
      <c r="BE68" t="s">
        <v>51</v>
      </c>
      <c r="BF68" t="s">
        <v>51</v>
      </c>
      <c r="BG68" t="s">
        <v>51</v>
      </c>
      <c r="BH68" t="s">
        <v>49</v>
      </c>
      <c r="BI68" t="s">
        <v>51</v>
      </c>
      <c r="BJ68" t="s">
        <v>31</v>
      </c>
      <c r="BK68" t="s">
        <v>49</v>
      </c>
      <c r="BL68" t="s">
        <v>49</v>
      </c>
      <c r="BM68" t="s">
        <v>51</v>
      </c>
      <c r="BN68" t="s">
        <v>51</v>
      </c>
      <c r="BO68" t="s">
        <v>51</v>
      </c>
      <c r="BP68" t="s">
        <v>157</v>
      </c>
      <c r="BQ68" t="s">
        <v>157</v>
      </c>
      <c r="BR68" t="s">
        <v>157</v>
      </c>
      <c r="BS68" t="s">
        <v>33</v>
      </c>
      <c r="BT68" t="s">
        <v>33</v>
      </c>
      <c r="CE68" t="s">
        <v>31</v>
      </c>
      <c r="CF68" t="s">
        <v>31</v>
      </c>
      <c r="CI68" t="s">
        <v>33</v>
      </c>
      <c r="CJ68" t="s">
        <v>33</v>
      </c>
      <c r="CK68" t="s">
        <v>33</v>
      </c>
      <c r="CL68" t="s">
        <v>29</v>
      </c>
      <c r="CM68" t="s">
        <v>33</v>
      </c>
      <c r="CN68" t="s">
        <v>33</v>
      </c>
      <c r="CO68" t="s">
        <v>33</v>
      </c>
      <c r="CP68" t="s">
        <v>33</v>
      </c>
      <c r="CQ68" t="s">
        <v>31</v>
      </c>
      <c r="CR68" t="s">
        <v>29</v>
      </c>
      <c r="CS68" t="s">
        <v>33</v>
      </c>
      <c r="CT68" t="s">
        <v>29</v>
      </c>
      <c r="CU68" t="s">
        <v>32</v>
      </c>
      <c r="CV68" t="s">
        <v>32</v>
      </c>
      <c r="CW68" t="s">
        <v>32</v>
      </c>
      <c r="CX68" t="s">
        <v>73</v>
      </c>
      <c r="CY68" t="s">
        <v>73</v>
      </c>
      <c r="CZ68" t="s">
        <v>73</v>
      </c>
      <c r="DA68" t="s">
        <v>78</v>
      </c>
      <c r="DB68" t="s">
        <v>79</v>
      </c>
      <c r="DC68" t="s">
        <v>79</v>
      </c>
      <c r="DE68" t="s">
        <v>78</v>
      </c>
      <c r="DF68" t="s">
        <v>78</v>
      </c>
      <c r="DG68" t="s">
        <v>78</v>
      </c>
      <c r="DH68" t="s">
        <v>78</v>
      </c>
      <c r="DI68" t="s">
        <v>31</v>
      </c>
      <c r="DJ68" t="s">
        <v>88</v>
      </c>
      <c r="DK68" s="52">
        <v>53.333333333333336</v>
      </c>
      <c r="DL68" s="52">
        <v>0.66666666666666674</v>
      </c>
      <c r="DM68" s="52">
        <v>14.833333333333334</v>
      </c>
      <c r="DN68" s="52">
        <v>23.833333333333332</v>
      </c>
      <c r="DO68" s="52">
        <v>11.333333333333334</v>
      </c>
      <c r="DP68" s="52">
        <v>0.28333333333333333</v>
      </c>
      <c r="DQ68" s="52">
        <v>7.0114942528735638</v>
      </c>
      <c r="DR68" s="103">
        <v>7.0114942528735638</v>
      </c>
      <c r="DS68" s="103">
        <v>6.5517241379310347</v>
      </c>
      <c r="DT68" s="103">
        <v>0</v>
      </c>
      <c r="DU68" s="103">
        <v>0.97701149425287359</v>
      </c>
      <c r="DV68" s="103">
        <v>0.97701149425287359</v>
      </c>
      <c r="DW68" s="103">
        <v>0.51724137931034486</v>
      </c>
      <c r="DX68" s="103">
        <v>0</v>
      </c>
      <c r="DY68" s="103">
        <v>4.0804597701149428</v>
      </c>
      <c r="DZ68" s="103">
        <v>4.597701149425288</v>
      </c>
      <c r="EA68" s="103">
        <v>0</v>
      </c>
      <c r="EB68" s="103">
        <v>0.45977011494252873</v>
      </c>
      <c r="EC68" s="103">
        <v>0.45977011494252873</v>
      </c>
      <c r="ED68" s="103">
        <v>0.97701149425287359</v>
      </c>
      <c r="EE68" s="103">
        <v>0</v>
      </c>
      <c r="EF68" s="103">
        <v>0</v>
      </c>
      <c r="EG68" s="104"/>
      <c r="EH68" s="103">
        <v>1.4367816091954024</v>
      </c>
    </row>
    <row r="69" spans="2:138" x14ac:dyDescent="0.25">
      <c r="B69">
        <v>15</v>
      </c>
      <c r="C69" t="s">
        <v>405</v>
      </c>
      <c r="D69">
        <v>1</v>
      </c>
      <c r="E69" s="50">
        <v>44615.687395833331</v>
      </c>
      <c r="F69" t="s">
        <v>292</v>
      </c>
      <c r="G69" t="s">
        <v>3</v>
      </c>
      <c r="H69" t="s">
        <v>146</v>
      </c>
      <c r="J69" t="s">
        <v>293</v>
      </c>
      <c r="K69">
        <v>0</v>
      </c>
      <c r="L69" t="s">
        <v>147</v>
      </c>
      <c r="M69">
        <v>12</v>
      </c>
      <c r="N69" t="s">
        <v>88</v>
      </c>
      <c r="O69">
        <v>25</v>
      </c>
      <c r="P69" t="s">
        <v>88</v>
      </c>
      <c r="Q69">
        <v>0</v>
      </c>
      <c r="R69" t="s">
        <v>147</v>
      </c>
      <c r="S69">
        <v>0</v>
      </c>
      <c r="T69" t="s">
        <v>147</v>
      </c>
      <c r="U69">
        <v>0</v>
      </c>
      <c r="V69" t="s">
        <v>147</v>
      </c>
      <c r="W69">
        <v>0</v>
      </c>
      <c r="Y69" t="s">
        <v>6</v>
      </c>
      <c r="Z69">
        <v>46</v>
      </c>
      <c r="AA69" t="s">
        <v>147</v>
      </c>
      <c r="AB69" t="s">
        <v>147</v>
      </c>
      <c r="AC69" t="s">
        <v>12</v>
      </c>
      <c r="AD69" t="s">
        <v>15</v>
      </c>
      <c r="AE69" t="s">
        <v>19</v>
      </c>
      <c r="AF69" t="s">
        <v>26</v>
      </c>
      <c r="AG69" t="s">
        <v>147</v>
      </c>
      <c r="AH69" t="s">
        <v>147</v>
      </c>
      <c r="AI69" t="s">
        <v>33</v>
      </c>
      <c r="AJ69" t="s">
        <v>33</v>
      </c>
      <c r="AK69" t="s">
        <v>33</v>
      </c>
      <c r="AL69" t="s">
        <v>32</v>
      </c>
      <c r="AM69" t="s">
        <v>33</v>
      </c>
      <c r="AN69" t="s">
        <v>32</v>
      </c>
      <c r="AO69" t="s">
        <v>33</v>
      </c>
      <c r="AP69" t="s">
        <v>32</v>
      </c>
      <c r="AQ69" t="s">
        <v>33</v>
      </c>
      <c r="AR69" t="s">
        <v>33</v>
      </c>
      <c r="AS69" t="s">
        <v>33</v>
      </c>
      <c r="AT69" t="s">
        <v>33</v>
      </c>
      <c r="AW69" t="s">
        <v>33</v>
      </c>
      <c r="AX69" t="s">
        <v>33</v>
      </c>
      <c r="AY69" t="s">
        <v>32</v>
      </c>
      <c r="AZ69" t="s">
        <v>33</v>
      </c>
      <c r="BA69" t="s">
        <v>33</v>
      </c>
      <c r="BB69" t="s">
        <v>33</v>
      </c>
      <c r="BC69" t="s">
        <v>34</v>
      </c>
      <c r="BD69" t="s">
        <v>51</v>
      </c>
      <c r="BE69" t="s">
        <v>51</v>
      </c>
      <c r="BF69" t="s">
        <v>51</v>
      </c>
      <c r="BG69" t="s">
        <v>51</v>
      </c>
      <c r="BH69" t="s">
        <v>50</v>
      </c>
      <c r="BI69" t="s">
        <v>51</v>
      </c>
      <c r="BJ69" t="s">
        <v>50</v>
      </c>
      <c r="BK69" t="s">
        <v>50</v>
      </c>
      <c r="BL69" t="s">
        <v>51</v>
      </c>
      <c r="BM69" t="s">
        <v>51</v>
      </c>
      <c r="BN69" t="s">
        <v>50</v>
      </c>
      <c r="BO69" t="s">
        <v>50</v>
      </c>
      <c r="BP69" t="s">
        <v>157</v>
      </c>
      <c r="BQ69" t="s">
        <v>157</v>
      </c>
      <c r="BR69" t="s">
        <v>157</v>
      </c>
      <c r="BS69" t="s">
        <v>32</v>
      </c>
      <c r="BT69" t="s">
        <v>33</v>
      </c>
      <c r="CE69" t="s">
        <v>31</v>
      </c>
      <c r="CF69" t="s">
        <v>29</v>
      </c>
      <c r="CI69" t="s">
        <v>34</v>
      </c>
      <c r="CJ69" t="s">
        <v>32</v>
      </c>
      <c r="CK69" t="s">
        <v>33</v>
      </c>
      <c r="CL69" t="s">
        <v>29</v>
      </c>
      <c r="CM69" t="s">
        <v>31</v>
      </c>
      <c r="CN69" t="s">
        <v>33</v>
      </c>
      <c r="CO69" t="s">
        <v>31</v>
      </c>
      <c r="CP69" t="s">
        <v>33</v>
      </c>
      <c r="CQ69" t="s">
        <v>29</v>
      </c>
      <c r="CR69" t="s">
        <v>29</v>
      </c>
      <c r="CS69" t="s">
        <v>33</v>
      </c>
      <c r="CT69" t="s">
        <v>29</v>
      </c>
      <c r="CU69" t="s">
        <v>33</v>
      </c>
      <c r="CV69" t="s">
        <v>33</v>
      </c>
      <c r="CW69" t="s">
        <v>33</v>
      </c>
      <c r="CX69" t="s">
        <v>72</v>
      </c>
      <c r="CY69" t="s">
        <v>74</v>
      </c>
      <c r="CZ69" t="s">
        <v>74</v>
      </c>
      <c r="DA69" t="s">
        <v>77</v>
      </c>
      <c r="DB69" t="s">
        <v>77</v>
      </c>
      <c r="DC69" t="s">
        <v>78</v>
      </c>
      <c r="DE69" t="s">
        <v>78</v>
      </c>
      <c r="DF69" t="s">
        <v>79</v>
      </c>
      <c r="DG69" t="s">
        <v>78</v>
      </c>
      <c r="DH69" t="s">
        <v>79</v>
      </c>
      <c r="DI69" t="s">
        <v>84</v>
      </c>
      <c r="DJ69" t="s">
        <v>88</v>
      </c>
      <c r="DK69" s="52">
        <v>40.333333333333336</v>
      </c>
      <c r="DL69" s="52">
        <v>0.50416666666666665</v>
      </c>
      <c r="DM69" s="52">
        <v>10.333333333333334</v>
      </c>
      <c r="DN69" s="52">
        <v>14</v>
      </c>
      <c r="DO69" s="52">
        <v>6.3333333333333339</v>
      </c>
      <c r="DP69" s="52">
        <v>0.15833333333333335</v>
      </c>
      <c r="DQ69" s="52">
        <v>30.088235294117641</v>
      </c>
      <c r="DR69" s="103">
        <v>23.294117647058819</v>
      </c>
      <c r="DS69" s="103">
        <v>23.294117647058819</v>
      </c>
      <c r="DT69" s="103">
        <v>0.97058823529411764</v>
      </c>
      <c r="DU69" s="103">
        <v>1.9411764705882353</v>
      </c>
      <c r="DV69" s="103">
        <v>2.9117647058823528</v>
      </c>
      <c r="DW69" s="103">
        <v>7.7647058823529411</v>
      </c>
      <c r="DX69" s="103">
        <v>6.7941176470588234</v>
      </c>
      <c r="DY69" s="103">
        <v>4.8529411764705879</v>
      </c>
      <c r="DZ69" s="103">
        <v>19.411764705882351</v>
      </c>
      <c r="EA69" s="103">
        <v>0</v>
      </c>
      <c r="EB69" s="103">
        <v>6.7941176470588234</v>
      </c>
      <c r="EC69" s="103">
        <v>6.7941176470588234</v>
      </c>
      <c r="ED69" s="103">
        <v>0.97058823529411764</v>
      </c>
      <c r="EE69" s="103">
        <v>0</v>
      </c>
      <c r="EF69" s="103">
        <v>0</v>
      </c>
      <c r="EG69" s="104"/>
      <c r="EH69" s="103">
        <v>7.7647058823529411</v>
      </c>
    </row>
    <row r="70" spans="2:138" x14ac:dyDescent="0.25">
      <c r="B70">
        <v>16</v>
      </c>
      <c r="C70" t="s">
        <v>405</v>
      </c>
      <c r="D70">
        <v>1</v>
      </c>
      <c r="E70" s="50">
        <v>44615.713263888887</v>
      </c>
      <c r="F70" t="s">
        <v>294</v>
      </c>
      <c r="G70" t="s">
        <v>3</v>
      </c>
      <c r="H70" t="s">
        <v>146</v>
      </c>
      <c r="J70" t="s">
        <v>295</v>
      </c>
      <c r="K70">
        <v>0</v>
      </c>
      <c r="L70" t="s">
        <v>147</v>
      </c>
      <c r="M70">
        <v>900</v>
      </c>
      <c r="N70" t="s">
        <v>147</v>
      </c>
      <c r="O70">
        <v>1500</v>
      </c>
      <c r="P70" t="s">
        <v>147</v>
      </c>
      <c r="Q70">
        <v>0</v>
      </c>
      <c r="R70" t="s">
        <v>147</v>
      </c>
      <c r="S70">
        <v>0</v>
      </c>
      <c r="T70" t="s">
        <v>147</v>
      </c>
      <c r="U70">
        <v>0</v>
      </c>
      <c r="V70" t="s">
        <v>147</v>
      </c>
      <c r="W70">
        <v>0</v>
      </c>
      <c r="Y70" t="s">
        <v>6</v>
      </c>
      <c r="Z70">
        <v>62</v>
      </c>
      <c r="AA70" t="s">
        <v>123</v>
      </c>
      <c r="AB70" t="s">
        <v>296</v>
      </c>
      <c r="AC70" t="s">
        <v>13</v>
      </c>
      <c r="AD70" t="s">
        <v>16</v>
      </c>
      <c r="AE70" t="s">
        <v>297</v>
      </c>
      <c r="AF70" t="s">
        <v>26</v>
      </c>
      <c r="AG70" t="s">
        <v>147</v>
      </c>
      <c r="AH70" t="s">
        <v>147</v>
      </c>
      <c r="AI70" t="s">
        <v>33</v>
      </c>
      <c r="AJ70" t="s">
        <v>33</v>
      </c>
      <c r="AK70" t="s">
        <v>32</v>
      </c>
      <c r="AL70" t="s">
        <v>31</v>
      </c>
      <c r="AM70" t="s">
        <v>33</v>
      </c>
      <c r="AN70" t="s">
        <v>31</v>
      </c>
      <c r="AO70" t="s">
        <v>33</v>
      </c>
      <c r="AP70" t="s">
        <v>33</v>
      </c>
      <c r="AQ70" t="s">
        <v>33</v>
      </c>
      <c r="AR70" t="s">
        <v>33</v>
      </c>
      <c r="AS70" t="s">
        <v>33</v>
      </c>
      <c r="AT70" t="s">
        <v>33</v>
      </c>
      <c r="AW70" t="s">
        <v>33</v>
      </c>
      <c r="AX70" t="s">
        <v>33</v>
      </c>
      <c r="AY70" t="s">
        <v>29</v>
      </c>
      <c r="AZ70" t="s">
        <v>33</v>
      </c>
      <c r="BA70" t="s">
        <v>33</v>
      </c>
      <c r="BB70" t="s">
        <v>33</v>
      </c>
      <c r="BC70" t="s">
        <v>30</v>
      </c>
      <c r="BD70" t="s">
        <v>51</v>
      </c>
      <c r="BE70" t="s">
        <v>51</v>
      </c>
      <c r="BF70" t="s">
        <v>51</v>
      </c>
      <c r="BG70" t="s">
        <v>51</v>
      </c>
      <c r="BH70" t="s">
        <v>31</v>
      </c>
      <c r="BI70" t="s">
        <v>51</v>
      </c>
      <c r="BJ70" t="s">
        <v>51</v>
      </c>
      <c r="BK70" t="s">
        <v>51</v>
      </c>
      <c r="BL70" t="s">
        <v>50</v>
      </c>
      <c r="BM70" t="s">
        <v>51</v>
      </c>
      <c r="BN70" t="s">
        <v>50</v>
      </c>
      <c r="BO70" t="s">
        <v>51</v>
      </c>
      <c r="BP70" t="s">
        <v>157</v>
      </c>
      <c r="BQ70" t="s">
        <v>156</v>
      </c>
      <c r="BR70" t="s">
        <v>31</v>
      </c>
      <c r="BS70" t="s">
        <v>32</v>
      </c>
      <c r="BT70" t="s">
        <v>32</v>
      </c>
      <c r="CE70" t="s">
        <v>29</v>
      </c>
      <c r="CF70" t="s">
        <v>30</v>
      </c>
      <c r="CI70" t="s">
        <v>31</v>
      </c>
      <c r="CJ70" t="s">
        <v>33</v>
      </c>
      <c r="CK70" t="s">
        <v>33</v>
      </c>
      <c r="CL70" t="s">
        <v>32</v>
      </c>
      <c r="CM70" t="s">
        <v>30</v>
      </c>
      <c r="CN70" t="s">
        <v>33</v>
      </c>
      <c r="CO70" t="s">
        <v>33</v>
      </c>
      <c r="CP70" t="s">
        <v>33</v>
      </c>
      <c r="CQ70" t="s">
        <v>33</v>
      </c>
      <c r="CR70" t="s">
        <v>29</v>
      </c>
      <c r="CS70" t="s">
        <v>33</v>
      </c>
      <c r="CT70" t="s">
        <v>29</v>
      </c>
      <c r="CU70" t="s">
        <v>32</v>
      </c>
      <c r="CV70" t="s">
        <v>32</v>
      </c>
      <c r="CW70" t="s">
        <v>32</v>
      </c>
      <c r="CX70" t="s">
        <v>73</v>
      </c>
      <c r="CY70" t="s">
        <v>74</v>
      </c>
      <c r="CZ70" t="s">
        <v>74</v>
      </c>
      <c r="DA70" t="s">
        <v>77</v>
      </c>
      <c r="DB70" t="s">
        <v>77</v>
      </c>
      <c r="DC70" t="s">
        <v>79</v>
      </c>
      <c r="DE70" t="s">
        <v>78</v>
      </c>
      <c r="DF70" t="s">
        <v>78</v>
      </c>
      <c r="DG70" t="s">
        <v>78</v>
      </c>
      <c r="DH70" t="s">
        <v>79</v>
      </c>
      <c r="DI70" t="s">
        <v>84</v>
      </c>
      <c r="DJ70" t="s">
        <v>88</v>
      </c>
      <c r="DK70" s="52">
        <v>43.599999999999994</v>
      </c>
      <c r="DL70" s="52">
        <v>0.54499999999999993</v>
      </c>
      <c r="DM70" s="52">
        <v>7.6</v>
      </c>
      <c r="DN70" s="52">
        <v>18.8</v>
      </c>
      <c r="DO70" s="52">
        <v>5.6</v>
      </c>
      <c r="DP70" s="52">
        <v>0.13999999999999999</v>
      </c>
      <c r="DQ70" s="52">
        <v>0</v>
      </c>
      <c r="DR70" s="103">
        <v>0</v>
      </c>
      <c r="DS70" s="103">
        <v>0</v>
      </c>
      <c r="DT70" s="103">
        <v>0</v>
      </c>
      <c r="DU70" s="103">
        <v>0</v>
      </c>
      <c r="DV70" s="103">
        <v>0</v>
      </c>
      <c r="DW70" s="103">
        <v>0</v>
      </c>
      <c r="DX70" s="103">
        <v>0</v>
      </c>
      <c r="DY70" s="103">
        <v>0</v>
      </c>
      <c r="DZ70" s="103">
        <v>0</v>
      </c>
      <c r="EA70" s="103">
        <v>0</v>
      </c>
      <c r="EB70" s="103">
        <v>0</v>
      </c>
      <c r="EC70" s="103">
        <v>0</v>
      </c>
      <c r="ED70" s="103">
        <v>0</v>
      </c>
      <c r="EE70" s="103">
        <v>0</v>
      </c>
      <c r="EF70" s="103">
        <v>0</v>
      </c>
      <c r="EG70" s="104"/>
      <c r="EH70" s="103">
        <v>0</v>
      </c>
    </row>
    <row r="71" spans="2:138" x14ac:dyDescent="0.25">
      <c r="B71">
        <v>19</v>
      </c>
      <c r="C71" t="s">
        <v>405</v>
      </c>
      <c r="D71">
        <v>1</v>
      </c>
      <c r="E71" s="50">
        <v>44617.688194444447</v>
      </c>
      <c r="F71" t="s">
        <v>300</v>
      </c>
      <c r="G71" t="s">
        <v>3</v>
      </c>
      <c r="H71" t="s">
        <v>146</v>
      </c>
      <c r="J71" t="s">
        <v>298</v>
      </c>
      <c r="K71">
        <v>0</v>
      </c>
      <c r="L71" t="s">
        <v>147</v>
      </c>
      <c r="M71">
        <v>0</v>
      </c>
      <c r="N71" t="s">
        <v>147</v>
      </c>
      <c r="O71">
        <v>5</v>
      </c>
      <c r="P71" t="s">
        <v>147</v>
      </c>
      <c r="Q71">
        <v>0</v>
      </c>
      <c r="R71" t="s">
        <v>147</v>
      </c>
      <c r="S71">
        <v>0</v>
      </c>
      <c r="T71" t="s">
        <v>147</v>
      </c>
      <c r="U71">
        <v>0</v>
      </c>
      <c r="V71" t="s">
        <v>147</v>
      </c>
      <c r="W71">
        <v>1.5</v>
      </c>
      <c r="Y71" t="s">
        <v>6</v>
      </c>
      <c r="Z71">
        <v>11</v>
      </c>
      <c r="AA71" t="s">
        <v>147</v>
      </c>
      <c r="AB71" t="s">
        <v>147</v>
      </c>
      <c r="AC71" t="s">
        <v>13</v>
      </c>
      <c r="AD71" t="s">
        <v>15</v>
      </c>
      <c r="AE71" t="s">
        <v>18</v>
      </c>
      <c r="AF71" t="s">
        <v>25</v>
      </c>
      <c r="AG71">
        <v>0</v>
      </c>
      <c r="AH71">
        <v>0</v>
      </c>
      <c r="AI71" t="s">
        <v>33</v>
      </c>
      <c r="AJ71" t="s">
        <v>30</v>
      </c>
      <c r="AK71" t="s">
        <v>31</v>
      </c>
      <c r="AL71" t="s">
        <v>33</v>
      </c>
      <c r="AM71" t="s">
        <v>29</v>
      </c>
      <c r="AN71" t="s">
        <v>33</v>
      </c>
      <c r="AO71" t="s">
        <v>33</v>
      </c>
      <c r="AP71" t="s">
        <v>33</v>
      </c>
      <c r="AQ71" t="s">
        <v>33</v>
      </c>
      <c r="AR71" t="s">
        <v>33</v>
      </c>
      <c r="AS71" t="s">
        <v>33</v>
      </c>
      <c r="AT71" t="s">
        <v>33</v>
      </c>
      <c r="AW71" t="s">
        <v>33</v>
      </c>
      <c r="AX71" t="s">
        <v>33</v>
      </c>
      <c r="AY71" t="s">
        <v>29</v>
      </c>
      <c r="AZ71" t="s">
        <v>33</v>
      </c>
      <c r="BA71" t="s">
        <v>32</v>
      </c>
      <c r="BB71" t="s">
        <v>33</v>
      </c>
      <c r="BC71" t="s">
        <v>30</v>
      </c>
      <c r="BD71" t="s">
        <v>50</v>
      </c>
      <c r="BE71" t="s">
        <v>51</v>
      </c>
      <c r="BF71" t="s">
        <v>51</v>
      </c>
      <c r="BG71" t="s">
        <v>51</v>
      </c>
      <c r="BH71" t="s">
        <v>31</v>
      </c>
      <c r="BI71" t="s">
        <v>51</v>
      </c>
      <c r="BJ71" t="s">
        <v>51</v>
      </c>
      <c r="BK71" t="s">
        <v>50</v>
      </c>
      <c r="BL71" t="s">
        <v>51</v>
      </c>
      <c r="BM71" t="s">
        <v>51</v>
      </c>
      <c r="BN71" t="s">
        <v>51</v>
      </c>
      <c r="BO71" t="s">
        <v>51</v>
      </c>
      <c r="BP71" t="s">
        <v>157</v>
      </c>
      <c r="BQ71" t="s">
        <v>156</v>
      </c>
      <c r="BR71" t="s">
        <v>157</v>
      </c>
      <c r="BS71" t="s">
        <v>33</v>
      </c>
      <c r="BT71" t="s">
        <v>29</v>
      </c>
      <c r="CE71" t="s">
        <v>33</v>
      </c>
      <c r="CF71" t="s">
        <v>29</v>
      </c>
      <c r="CI71" t="s">
        <v>33</v>
      </c>
      <c r="CJ71" t="s">
        <v>30</v>
      </c>
      <c r="CK71" t="s">
        <v>33</v>
      </c>
      <c r="CL71" t="s">
        <v>31</v>
      </c>
      <c r="CM71" t="s">
        <v>33</v>
      </c>
      <c r="CN71" t="s">
        <v>33</v>
      </c>
      <c r="CO71" t="s">
        <v>33</v>
      </c>
      <c r="CP71" t="s">
        <v>33</v>
      </c>
      <c r="CQ71" t="s">
        <v>29</v>
      </c>
      <c r="CR71" t="s">
        <v>29</v>
      </c>
      <c r="CS71" t="s">
        <v>33</v>
      </c>
      <c r="CT71" t="s">
        <v>29</v>
      </c>
      <c r="CU71" t="s">
        <v>32</v>
      </c>
      <c r="CV71" t="s">
        <v>32</v>
      </c>
      <c r="CW71" t="s">
        <v>32</v>
      </c>
      <c r="CX71" t="s">
        <v>74</v>
      </c>
      <c r="CY71" t="s">
        <v>75</v>
      </c>
      <c r="CZ71" t="s">
        <v>75</v>
      </c>
      <c r="DA71" t="s">
        <v>76</v>
      </c>
      <c r="DB71" t="s">
        <v>76</v>
      </c>
      <c r="DC71" t="s">
        <v>80</v>
      </c>
      <c r="DE71" t="s">
        <v>79</v>
      </c>
      <c r="DF71" t="s">
        <v>78</v>
      </c>
      <c r="DG71" t="s">
        <v>78</v>
      </c>
      <c r="DH71" t="s">
        <v>78</v>
      </c>
      <c r="DI71" t="s">
        <v>85</v>
      </c>
      <c r="DJ71" t="s">
        <v>88</v>
      </c>
      <c r="DK71" s="52">
        <v>53.166666666666671</v>
      </c>
      <c r="DL71" s="52">
        <v>0.66458333333333341</v>
      </c>
      <c r="DM71" s="52">
        <v>11.166666666666668</v>
      </c>
      <c r="DN71" s="52">
        <v>25.333333333333332</v>
      </c>
      <c r="DO71" s="52">
        <v>5.1666666666666661</v>
      </c>
      <c r="DP71" s="52">
        <v>0.12916666666666665</v>
      </c>
      <c r="DQ71" s="52">
        <v>4.2682926829268295</v>
      </c>
      <c r="DR71" s="103">
        <v>3.6585365853658534</v>
      </c>
      <c r="DS71" s="103">
        <v>3.0487804878048781</v>
      </c>
      <c r="DT71" s="103">
        <v>0</v>
      </c>
      <c r="DU71" s="103">
        <v>0</v>
      </c>
      <c r="DV71" s="103">
        <v>0</v>
      </c>
      <c r="DW71" s="103">
        <v>0</v>
      </c>
      <c r="DX71" s="103">
        <v>0</v>
      </c>
      <c r="DY71" s="103">
        <v>1.2195121951219512</v>
      </c>
      <c r="DZ71" s="103">
        <v>1.2195121951219512</v>
      </c>
      <c r="EA71" s="103">
        <v>0.6097560975609756</v>
      </c>
      <c r="EB71" s="103">
        <v>1.2195121951219512</v>
      </c>
      <c r="EC71" s="103">
        <v>1.8292682926829267</v>
      </c>
      <c r="ED71" s="103">
        <v>0</v>
      </c>
      <c r="EE71" s="103">
        <v>1.2195121951219512</v>
      </c>
      <c r="EF71" s="103">
        <v>0</v>
      </c>
      <c r="EG71" s="104"/>
      <c r="EH71" s="103">
        <v>3.0487804878048781</v>
      </c>
    </row>
    <row r="72" spans="2:138" x14ac:dyDescent="0.25">
      <c r="B72">
        <v>20</v>
      </c>
      <c r="C72" t="s">
        <v>405</v>
      </c>
      <c r="D72">
        <v>1</v>
      </c>
      <c r="E72" s="50">
        <v>44617.713495370372</v>
      </c>
      <c r="F72" t="s">
        <v>301</v>
      </c>
      <c r="G72" t="s">
        <v>3</v>
      </c>
      <c r="H72" t="s">
        <v>146</v>
      </c>
      <c r="J72" t="s">
        <v>302</v>
      </c>
      <c r="K72">
        <v>0</v>
      </c>
      <c r="L72" t="s">
        <v>147</v>
      </c>
      <c r="M72">
        <v>0</v>
      </c>
      <c r="N72" t="s">
        <v>147</v>
      </c>
      <c r="O72">
        <v>600</v>
      </c>
      <c r="P72" t="s">
        <v>187</v>
      </c>
      <c r="Q72">
        <v>0</v>
      </c>
      <c r="R72" t="s">
        <v>147</v>
      </c>
      <c r="S72">
        <v>0</v>
      </c>
      <c r="T72" t="s">
        <v>147</v>
      </c>
      <c r="U72">
        <v>0</v>
      </c>
      <c r="V72" t="s">
        <v>147</v>
      </c>
      <c r="W72">
        <v>0</v>
      </c>
      <c r="Y72" t="s">
        <v>6</v>
      </c>
      <c r="Z72">
        <v>40</v>
      </c>
      <c r="AA72" t="s">
        <v>303</v>
      </c>
      <c r="AB72" t="s">
        <v>304</v>
      </c>
      <c r="AC72" t="s">
        <v>12</v>
      </c>
      <c r="AD72" t="s">
        <v>15</v>
      </c>
      <c r="AE72" t="s">
        <v>266</v>
      </c>
      <c r="AF72" t="s">
        <v>28</v>
      </c>
      <c r="AG72">
        <v>0</v>
      </c>
      <c r="AH72">
        <v>0</v>
      </c>
      <c r="AI72" t="s">
        <v>33</v>
      </c>
      <c r="AJ72" t="s">
        <v>33</v>
      </c>
      <c r="AK72" t="s">
        <v>32</v>
      </c>
      <c r="AL72" t="s">
        <v>33</v>
      </c>
      <c r="AM72" t="s">
        <v>33</v>
      </c>
      <c r="AN72" t="s">
        <v>33</v>
      </c>
      <c r="AO72" t="s">
        <v>33</v>
      </c>
      <c r="AP72" t="s">
        <v>33</v>
      </c>
      <c r="AQ72" t="s">
        <v>33</v>
      </c>
      <c r="AR72" t="s">
        <v>33</v>
      </c>
      <c r="AS72" t="s">
        <v>33</v>
      </c>
      <c r="AT72" t="s">
        <v>33</v>
      </c>
      <c r="AW72" t="s">
        <v>33</v>
      </c>
      <c r="AX72" t="s">
        <v>33</v>
      </c>
      <c r="AY72" t="s">
        <v>33</v>
      </c>
      <c r="AZ72" t="s">
        <v>33</v>
      </c>
      <c r="BA72" t="s">
        <v>33</v>
      </c>
      <c r="BB72" t="s">
        <v>33</v>
      </c>
      <c r="BC72" t="s">
        <v>32</v>
      </c>
      <c r="BD72" t="s">
        <v>51</v>
      </c>
      <c r="BE72" t="s">
        <v>51</v>
      </c>
      <c r="BF72" t="s">
        <v>51</v>
      </c>
      <c r="BG72" t="s">
        <v>51</v>
      </c>
      <c r="BH72" t="s">
        <v>31</v>
      </c>
      <c r="BI72" t="s">
        <v>51</v>
      </c>
      <c r="BJ72" t="s">
        <v>31</v>
      </c>
      <c r="BK72" t="s">
        <v>31</v>
      </c>
      <c r="BL72" t="s">
        <v>31</v>
      </c>
      <c r="BM72" t="s">
        <v>51</v>
      </c>
      <c r="BN72" t="s">
        <v>51</v>
      </c>
      <c r="BO72" t="s">
        <v>51</v>
      </c>
      <c r="BP72" t="s">
        <v>31</v>
      </c>
      <c r="BQ72" t="s">
        <v>157</v>
      </c>
      <c r="BR72" t="s">
        <v>157</v>
      </c>
      <c r="BS72" t="s">
        <v>33</v>
      </c>
      <c r="BT72" t="s">
        <v>31</v>
      </c>
      <c r="CE72" t="s">
        <v>29</v>
      </c>
      <c r="CF72" t="s">
        <v>31</v>
      </c>
      <c r="CI72" t="s">
        <v>33</v>
      </c>
      <c r="CJ72" t="s">
        <v>33</v>
      </c>
      <c r="CK72" t="s">
        <v>33</v>
      </c>
      <c r="CL72" t="s">
        <v>32</v>
      </c>
      <c r="CM72" t="s">
        <v>33</v>
      </c>
      <c r="CN72" t="s">
        <v>33</v>
      </c>
      <c r="CO72" t="s">
        <v>33</v>
      </c>
      <c r="CP72" t="s">
        <v>33</v>
      </c>
      <c r="CQ72" t="s">
        <v>29</v>
      </c>
      <c r="CR72" t="s">
        <v>33</v>
      </c>
      <c r="CS72" t="s">
        <v>32</v>
      </c>
      <c r="CT72" t="s">
        <v>29</v>
      </c>
      <c r="CU72" t="s">
        <v>31</v>
      </c>
      <c r="CV72" t="s">
        <v>31</v>
      </c>
      <c r="CW72" t="s">
        <v>31</v>
      </c>
      <c r="CX72" t="s">
        <v>73</v>
      </c>
      <c r="CY72" t="s">
        <v>73</v>
      </c>
      <c r="CZ72" t="s">
        <v>73</v>
      </c>
      <c r="DA72" t="s">
        <v>79</v>
      </c>
      <c r="DB72" t="s">
        <v>79</v>
      </c>
      <c r="DC72" t="s">
        <v>79</v>
      </c>
      <c r="DE72" t="s">
        <v>80</v>
      </c>
      <c r="DF72" t="s">
        <v>79</v>
      </c>
      <c r="DG72" t="s">
        <v>79</v>
      </c>
      <c r="DH72" t="s">
        <v>79</v>
      </c>
      <c r="DI72" t="s">
        <v>31</v>
      </c>
      <c r="DJ72" t="s">
        <v>6</v>
      </c>
      <c r="DK72" s="52">
        <v>72.333333333333343</v>
      </c>
      <c r="DL72" s="52">
        <v>0.90416666666666679</v>
      </c>
      <c r="DM72" s="52">
        <v>23.333333333333336</v>
      </c>
      <c r="DN72" s="52">
        <v>35.333333333333329</v>
      </c>
      <c r="DO72" s="52">
        <v>16.333333333333336</v>
      </c>
      <c r="DP72" s="52">
        <v>0.40833333333333338</v>
      </c>
      <c r="DQ72" s="52">
        <v>9.615384615384615</v>
      </c>
      <c r="DR72" s="103">
        <v>7.6923076923076925</v>
      </c>
      <c r="DS72" s="103">
        <v>6.7307692307692308</v>
      </c>
      <c r="DT72" s="103">
        <v>0.96153846153846156</v>
      </c>
      <c r="DU72" s="103">
        <v>0.96153846153846156</v>
      </c>
      <c r="DV72" s="103">
        <v>1.9230769230769231</v>
      </c>
      <c r="DW72" s="103">
        <v>0.96153846153846156</v>
      </c>
      <c r="DX72" s="103">
        <v>0.96153846153846156</v>
      </c>
      <c r="DY72" s="103">
        <v>0.96153846153846156</v>
      </c>
      <c r="DZ72" s="103">
        <v>2.8846153846153846</v>
      </c>
      <c r="EA72" s="103">
        <v>0.96153846153846156</v>
      </c>
      <c r="EB72" s="103">
        <v>2.8846153846153846</v>
      </c>
      <c r="EC72" s="103">
        <v>3.8461538461538463</v>
      </c>
      <c r="ED72" s="103">
        <v>0.96153846153846156</v>
      </c>
      <c r="EE72" s="103">
        <v>0</v>
      </c>
      <c r="EF72" s="103">
        <v>0</v>
      </c>
      <c r="EG72" s="104"/>
      <c r="EH72" s="103">
        <v>4.8076923076923075</v>
      </c>
    </row>
    <row r="73" spans="2:138" x14ac:dyDescent="0.25">
      <c r="B73">
        <v>21</v>
      </c>
      <c r="C73" t="s">
        <v>405</v>
      </c>
      <c r="D73">
        <v>1</v>
      </c>
      <c r="E73" s="50">
        <v>44648.52615740741</v>
      </c>
      <c r="F73" t="s">
        <v>305</v>
      </c>
      <c r="G73" t="s">
        <v>268</v>
      </c>
      <c r="H73" t="s">
        <v>269</v>
      </c>
      <c r="J73" t="s">
        <v>306</v>
      </c>
      <c r="K73">
        <v>0</v>
      </c>
      <c r="L73">
        <v>0</v>
      </c>
      <c r="M73">
        <v>15.2</v>
      </c>
      <c r="N73" t="s">
        <v>6</v>
      </c>
      <c r="O73">
        <v>1.8</v>
      </c>
      <c r="P73" t="s">
        <v>6</v>
      </c>
      <c r="Q73">
        <v>2.4E-2</v>
      </c>
      <c r="R73" t="s">
        <v>88</v>
      </c>
      <c r="S73">
        <v>4</v>
      </c>
      <c r="T73" t="s">
        <v>6</v>
      </c>
      <c r="U73">
        <v>0</v>
      </c>
      <c r="V73">
        <v>0</v>
      </c>
      <c r="W73">
        <v>0</v>
      </c>
      <c r="Y73" t="s">
        <v>6</v>
      </c>
      <c r="Z73">
        <v>17</v>
      </c>
      <c r="AA73" t="s">
        <v>8</v>
      </c>
      <c r="AB73" t="s">
        <v>271</v>
      </c>
      <c r="AC73" t="s">
        <v>13</v>
      </c>
      <c r="AD73" t="s">
        <v>15</v>
      </c>
      <c r="AE73" t="s">
        <v>23</v>
      </c>
      <c r="AF73" t="s">
        <v>25</v>
      </c>
      <c r="AG73">
        <v>10</v>
      </c>
      <c r="AH73">
        <v>5</v>
      </c>
      <c r="AI73" t="s">
        <v>33</v>
      </c>
      <c r="AJ73" t="s">
        <v>31</v>
      </c>
      <c r="AK73" t="s">
        <v>30</v>
      </c>
      <c r="AL73" t="s">
        <v>33</v>
      </c>
      <c r="AM73" t="s">
        <v>33</v>
      </c>
      <c r="AN73" t="s">
        <v>33</v>
      </c>
      <c r="AO73" t="s">
        <v>33</v>
      </c>
      <c r="AP73" t="s">
        <v>33</v>
      </c>
      <c r="AQ73" t="s">
        <v>31</v>
      </c>
      <c r="AR73" t="s">
        <v>32</v>
      </c>
      <c r="AS73" t="s">
        <v>31</v>
      </c>
      <c r="AT73" t="s">
        <v>32</v>
      </c>
      <c r="AW73" t="s">
        <v>32</v>
      </c>
      <c r="AX73" t="s">
        <v>31</v>
      </c>
      <c r="AY73" t="s">
        <v>29</v>
      </c>
      <c r="AZ73" t="s">
        <v>33</v>
      </c>
      <c r="BA73" t="s">
        <v>33</v>
      </c>
      <c r="BB73" t="s">
        <v>33</v>
      </c>
      <c r="BC73" t="s">
        <v>30</v>
      </c>
      <c r="BD73" t="s">
        <v>51</v>
      </c>
      <c r="BE73" t="s">
        <v>51</v>
      </c>
      <c r="BF73" t="s">
        <v>51</v>
      </c>
      <c r="BG73" t="s">
        <v>51</v>
      </c>
      <c r="BH73" t="s">
        <v>50</v>
      </c>
      <c r="BI73" t="s">
        <v>51</v>
      </c>
      <c r="BJ73" t="s">
        <v>51</v>
      </c>
      <c r="BK73" t="s">
        <v>50</v>
      </c>
      <c r="BL73" t="s">
        <v>51</v>
      </c>
      <c r="BM73" t="s">
        <v>51</v>
      </c>
      <c r="BN73" t="s">
        <v>51</v>
      </c>
      <c r="BO73" t="s">
        <v>51</v>
      </c>
      <c r="BP73" t="s">
        <v>31</v>
      </c>
      <c r="BQ73" t="s">
        <v>157</v>
      </c>
      <c r="BR73" t="s">
        <v>157</v>
      </c>
      <c r="BS73" t="s">
        <v>33</v>
      </c>
      <c r="BT73" t="s">
        <v>33</v>
      </c>
      <c r="CE73" t="s">
        <v>31</v>
      </c>
      <c r="CF73" t="s">
        <v>31</v>
      </c>
      <c r="CI73" t="s">
        <v>33</v>
      </c>
      <c r="CJ73" t="s">
        <v>33</v>
      </c>
      <c r="CK73" t="s">
        <v>33</v>
      </c>
      <c r="CL73" t="s">
        <v>30</v>
      </c>
      <c r="CM73" t="s">
        <v>33</v>
      </c>
      <c r="CN73" t="s">
        <v>33</v>
      </c>
      <c r="CO73" t="s">
        <v>33</v>
      </c>
      <c r="CP73" t="s">
        <v>33</v>
      </c>
      <c r="CQ73" t="s">
        <v>30</v>
      </c>
      <c r="CR73" t="s">
        <v>29</v>
      </c>
      <c r="CS73" t="s">
        <v>33</v>
      </c>
      <c r="CT73" t="s">
        <v>29</v>
      </c>
      <c r="CU73" t="s">
        <v>33</v>
      </c>
      <c r="CV73" t="s">
        <v>33</v>
      </c>
      <c r="CW73" t="s">
        <v>32</v>
      </c>
      <c r="CX73" t="s">
        <v>74</v>
      </c>
      <c r="CY73" t="s">
        <v>74</v>
      </c>
      <c r="CZ73" t="s">
        <v>75</v>
      </c>
      <c r="DA73" t="s">
        <v>76</v>
      </c>
      <c r="DB73" t="s">
        <v>76</v>
      </c>
      <c r="DC73" t="s">
        <v>80</v>
      </c>
      <c r="DE73" t="s">
        <v>80</v>
      </c>
      <c r="DF73" t="s">
        <v>79</v>
      </c>
      <c r="DG73" t="s">
        <v>79</v>
      </c>
      <c r="DH73" t="s">
        <v>78</v>
      </c>
      <c r="DI73" t="s">
        <v>31</v>
      </c>
      <c r="DJ73" t="s">
        <v>6</v>
      </c>
      <c r="DK73" s="52">
        <v>54</v>
      </c>
      <c r="DL73" s="52">
        <v>0.67500000000000004</v>
      </c>
      <c r="DM73" s="52">
        <v>17</v>
      </c>
      <c r="DN73" s="52">
        <v>25</v>
      </c>
      <c r="DO73" s="52">
        <v>10.6</v>
      </c>
      <c r="DP73" s="52">
        <v>0.26500000000000001</v>
      </c>
      <c r="DQ73" s="52">
        <v>0</v>
      </c>
      <c r="DR73" s="103">
        <v>0</v>
      </c>
      <c r="DS73" s="103">
        <v>0</v>
      </c>
      <c r="DT73" s="103">
        <v>0</v>
      </c>
      <c r="DU73" s="103">
        <v>0</v>
      </c>
      <c r="DV73" s="103">
        <v>0</v>
      </c>
      <c r="DW73" s="103">
        <v>0</v>
      </c>
      <c r="DX73" s="103">
        <v>0</v>
      </c>
      <c r="DY73" s="103">
        <v>0</v>
      </c>
      <c r="DZ73" s="103">
        <v>0</v>
      </c>
      <c r="EA73" s="103">
        <v>0</v>
      </c>
      <c r="EB73" s="103">
        <v>0</v>
      </c>
      <c r="EC73" s="103">
        <v>0</v>
      </c>
      <c r="ED73" s="103">
        <v>0</v>
      </c>
      <c r="EE73" s="103">
        <v>0</v>
      </c>
      <c r="EF73" s="103">
        <v>0</v>
      </c>
      <c r="EG73" s="104"/>
      <c r="EH73" s="103">
        <v>0</v>
      </c>
    </row>
    <row r="74" spans="2:138" x14ac:dyDescent="0.25">
      <c r="B74">
        <v>23</v>
      </c>
      <c r="C74" t="s">
        <v>405</v>
      </c>
      <c r="D74">
        <v>1</v>
      </c>
      <c r="E74" s="50">
        <v>44656.534375000003</v>
      </c>
      <c r="F74" t="s">
        <v>307</v>
      </c>
      <c r="G74" t="s">
        <v>268</v>
      </c>
      <c r="H74" t="s">
        <v>269</v>
      </c>
      <c r="J74" t="s">
        <v>308</v>
      </c>
      <c r="K74">
        <v>0</v>
      </c>
      <c r="L74" t="s">
        <v>147</v>
      </c>
      <c r="M74">
        <v>24</v>
      </c>
      <c r="N74" t="s">
        <v>147</v>
      </c>
      <c r="O74">
        <v>25</v>
      </c>
      <c r="P74" t="s">
        <v>147</v>
      </c>
      <c r="Q74">
        <v>0.22</v>
      </c>
      <c r="R74" t="s">
        <v>147</v>
      </c>
      <c r="S74">
        <v>0</v>
      </c>
      <c r="T74" t="s">
        <v>147</v>
      </c>
      <c r="U74">
        <v>0</v>
      </c>
      <c r="V74" t="s">
        <v>147</v>
      </c>
      <c r="W74">
        <v>49.22</v>
      </c>
      <c r="Y74" t="s">
        <v>6</v>
      </c>
      <c r="Z74">
        <v>28</v>
      </c>
      <c r="AA74" t="s">
        <v>9</v>
      </c>
      <c r="AB74" t="s">
        <v>309</v>
      </c>
      <c r="AC74" t="s">
        <v>13</v>
      </c>
      <c r="AD74" t="s">
        <v>16</v>
      </c>
      <c r="AE74" t="s">
        <v>310</v>
      </c>
      <c r="AF74" t="s">
        <v>26</v>
      </c>
      <c r="AG74">
        <v>10</v>
      </c>
      <c r="AH74">
        <v>10</v>
      </c>
      <c r="AI74" t="s">
        <v>32</v>
      </c>
      <c r="AJ74" t="s">
        <v>32</v>
      </c>
      <c r="AK74" t="s">
        <v>33</v>
      </c>
      <c r="AL74" t="s">
        <v>31</v>
      </c>
      <c r="AM74" t="s">
        <v>33</v>
      </c>
      <c r="AN74" t="s">
        <v>32</v>
      </c>
      <c r="AO74" t="s">
        <v>31</v>
      </c>
      <c r="AP74" t="s">
        <v>32</v>
      </c>
      <c r="AQ74" t="s">
        <v>32</v>
      </c>
      <c r="AR74" t="s">
        <v>33</v>
      </c>
      <c r="AS74" t="s">
        <v>33</v>
      </c>
      <c r="AT74" t="s">
        <v>33</v>
      </c>
      <c r="AW74" t="s">
        <v>33</v>
      </c>
      <c r="AX74" t="s">
        <v>33</v>
      </c>
      <c r="AY74" t="s">
        <v>32</v>
      </c>
      <c r="AZ74" t="s">
        <v>31</v>
      </c>
      <c r="BA74" t="s">
        <v>31</v>
      </c>
      <c r="BB74" t="s">
        <v>31</v>
      </c>
      <c r="BC74" t="s">
        <v>31</v>
      </c>
      <c r="BD74" t="s">
        <v>51</v>
      </c>
      <c r="BE74" t="s">
        <v>51</v>
      </c>
      <c r="BF74" t="s">
        <v>51</v>
      </c>
      <c r="BG74" t="s">
        <v>51</v>
      </c>
      <c r="BH74" t="s">
        <v>31</v>
      </c>
      <c r="BI74" t="s">
        <v>50</v>
      </c>
      <c r="BJ74" t="s">
        <v>50</v>
      </c>
      <c r="BK74" t="s">
        <v>51</v>
      </c>
      <c r="BL74" t="s">
        <v>51</v>
      </c>
      <c r="BM74" t="s">
        <v>51</v>
      </c>
      <c r="BN74" t="s">
        <v>51</v>
      </c>
      <c r="BO74" t="s">
        <v>51</v>
      </c>
      <c r="BP74" t="s">
        <v>31</v>
      </c>
      <c r="BQ74" t="s">
        <v>31</v>
      </c>
      <c r="BR74" t="s">
        <v>31</v>
      </c>
      <c r="BS74" t="s">
        <v>32</v>
      </c>
      <c r="BT74" t="s">
        <v>32</v>
      </c>
      <c r="CE74" t="s">
        <v>30</v>
      </c>
      <c r="CF74" t="s">
        <v>29</v>
      </c>
      <c r="CI74" t="s">
        <v>32</v>
      </c>
      <c r="CJ74" t="s">
        <v>33</v>
      </c>
      <c r="CK74" t="s">
        <v>33</v>
      </c>
      <c r="CL74" t="s">
        <v>29</v>
      </c>
      <c r="CM74" t="s">
        <v>29</v>
      </c>
      <c r="CN74" t="s">
        <v>33</v>
      </c>
      <c r="CO74" t="s">
        <v>31</v>
      </c>
      <c r="CP74" t="s">
        <v>33</v>
      </c>
      <c r="CQ74" t="s">
        <v>32</v>
      </c>
      <c r="CR74" t="s">
        <v>29</v>
      </c>
      <c r="CS74" t="s">
        <v>32</v>
      </c>
      <c r="CT74" t="s">
        <v>30</v>
      </c>
      <c r="CU74" t="s">
        <v>33</v>
      </c>
      <c r="CV74" t="s">
        <v>33</v>
      </c>
      <c r="CW74" t="s">
        <v>33</v>
      </c>
      <c r="CX74" t="s">
        <v>73</v>
      </c>
      <c r="CY74" t="s">
        <v>73</v>
      </c>
      <c r="CZ74" t="s">
        <v>73</v>
      </c>
      <c r="DA74" t="s">
        <v>78</v>
      </c>
      <c r="DB74" t="s">
        <v>79</v>
      </c>
      <c r="DC74" t="s">
        <v>78</v>
      </c>
      <c r="DE74" t="s">
        <v>78</v>
      </c>
      <c r="DF74" t="s">
        <v>79</v>
      </c>
      <c r="DG74" t="s">
        <v>79</v>
      </c>
      <c r="DH74" t="s">
        <v>79</v>
      </c>
      <c r="DI74" t="s">
        <v>84</v>
      </c>
      <c r="DJ74" t="s">
        <v>88</v>
      </c>
      <c r="DK74" s="52">
        <v>37</v>
      </c>
      <c r="DL74" s="52">
        <v>0.46250000000000002</v>
      </c>
      <c r="DM74" s="52">
        <v>9</v>
      </c>
      <c r="DN74" s="52">
        <v>15.333333333333334</v>
      </c>
      <c r="DO74" s="52">
        <v>8</v>
      </c>
      <c r="DP74" s="52">
        <v>0.2</v>
      </c>
      <c r="DQ74" s="52">
        <v>19.102564102564102</v>
      </c>
      <c r="DR74" s="103">
        <v>16.666666666666668</v>
      </c>
      <c r="DS74" s="103">
        <v>5.7051282051282044</v>
      </c>
      <c r="DT74" s="103">
        <v>0</v>
      </c>
      <c r="DU74" s="103">
        <v>0.96153846153846156</v>
      </c>
      <c r="DV74" s="103">
        <v>0.96153846153846156</v>
      </c>
      <c r="DW74" s="103">
        <v>1.7307692307692308</v>
      </c>
      <c r="DX74" s="103">
        <v>0.57692307692307687</v>
      </c>
      <c r="DY74" s="103">
        <v>0.57692307692307687</v>
      </c>
      <c r="DZ74" s="103">
        <v>2.8846153846153841</v>
      </c>
      <c r="EA74" s="103">
        <v>1.858974358974359</v>
      </c>
      <c r="EB74" s="103">
        <v>13.397435897435898</v>
      </c>
      <c r="EC74" s="103">
        <v>15.256410256410257</v>
      </c>
      <c r="ED74" s="103">
        <v>0</v>
      </c>
      <c r="EE74" s="103">
        <v>0</v>
      </c>
      <c r="EF74" s="103">
        <v>0</v>
      </c>
      <c r="EG74" s="104"/>
      <c r="EH74" s="103">
        <v>15.256410256410257</v>
      </c>
    </row>
    <row r="75" spans="2:138" x14ac:dyDescent="0.25">
      <c r="B75">
        <v>24</v>
      </c>
      <c r="C75" t="s">
        <v>405</v>
      </c>
      <c r="D75">
        <v>1</v>
      </c>
      <c r="E75" s="50">
        <v>44657.317847222221</v>
      </c>
      <c r="F75" t="s">
        <v>311</v>
      </c>
      <c r="G75" t="s">
        <v>268</v>
      </c>
      <c r="H75" t="s">
        <v>269</v>
      </c>
      <c r="J75" t="s">
        <v>312</v>
      </c>
      <c r="K75">
        <v>0</v>
      </c>
      <c r="L75" t="s">
        <v>147</v>
      </c>
      <c r="M75">
        <v>235</v>
      </c>
      <c r="N75" t="s">
        <v>147</v>
      </c>
      <c r="O75">
        <v>15</v>
      </c>
      <c r="P75" t="s">
        <v>147</v>
      </c>
      <c r="Q75">
        <v>0</v>
      </c>
      <c r="R75" t="s">
        <v>147</v>
      </c>
      <c r="S75">
        <v>0</v>
      </c>
      <c r="T75" t="s">
        <v>147</v>
      </c>
      <c r="U75">
        <v>0</v>
      </c>
      <c r="V75" t="s">
        <v>147</v>
      </c>
      <c r="W75">
        <v>0</v>
      </c>
      <c r="Y75" t="s">
        <v>7</v>
      </c>
      <c r="Z75">
        <v>2</v>
      </c>
      <c r="AA75" t="s">
        <v>147</v>
      </c>
      <c r="AB75" t="s">
        <v>313</v>
      </c>
      <c r="AC75" t="s">
        <v>13</v>
      </c>
      <c r="AD75" t="s">
        <v>15</v>
      </c>
      <c r="AE75" t="s">
        <v>118</v>
      </c>
      <c r="AF75" t="s">
        <v>26</v>
      </c>
      <c r="AG75">
        <v>10</v>
      </c>
      <c r="AH75">
        <v>10</v>
      </c>
      <c r="AI75" t="s">
        <v>33</v>
      </c>
      <c r="AJ75" t="s">
        <v>31</v>
      </c>
      <c r="AK75" t="s">
        <v>30</v>
      </c>
      <c r="AL75" t="s">
        <v>32</v>
      </c>
      <c r="AM75" t="s">
        <v>33</v>
      </c>
      <c r="AN75" t="s">
        <v>33</v>
      </c>
      <c r="AO75" t="s">
        <v>33</v>
      </c>
      <c r="AP75" t="s">
        <v>33</v>
      </c>
      <c r="AQ75" t="s">
        <v>33</v>
      </c>
      <c r="AR75" t="s">
        <v>33</v>
      </c>
      <c r="AS75" t="s">
        <v>32</v>
      </c>
      <c r="AT75" t="s">
        <v>32</v>
      </c>
      <c r="AW75" t="s">
        <v>32</v>
      </c>
      <c r="AX75" t="s">
        <v>32</v>
      </c>
      <c r="AY75" t="s">
        <v>32</v>
      </c>
      <c r="AZ75" t="s">
        <v>32</v>
      </c>
      <c r="BA75" t="s">
        <v>31</v>
      </c>
      <c r="BB75" t="s">
        <v>32</v>
      </c>
      <c r="BC75" t="s">
        <v>30</v>
      </c>
      <c r="BD75" t="s">
        <v>31</v>
      </c>
      <c r="BE75" t="s">
        <v>51</v>
      </c>
      <c r="BF75" t="s">
        <v>50</v>
      </c>
      <c r="BG75" t="s">
        <v>31</v>
      </c>
      <c r="BH75" t="s">
        <v>31</v>
      </c>
      <c r="BI75" t="s">
        <v>50</v>
      </c>
      <c r="BJ75" t="s">
        <v>51</v>
      </c>
      <c r="BK75" t="s">
        <v>50</v>
      </c>
      <c r="BL75" t="s">
        <v>51</v>
      </c>
      <c r="BM75" t="s">
        <v>51</v>
      </c>
      <c r="BN75" t="s">
        <v>31</v>
      </c>
      <c r="BO75" t="s">
        <v>51</v>
      </c>
      <c r="BP75" t="s">
        <v>156</v>
      </c>
      <c r="BQ75" t="s">
        <v>156</v>
      </c>
      <c r="BR75" t="s">
        <v>157</v>
      </c>
      <c r="BS75" t="s">
        <v>33</v>
      </c>
      <c r="BT75" t="s">
        <v>30</v>
      </c>
      <c r="CE75" t="s">
        <v>31</v>
      </c>
      <c r="CF75" t="s">
        <v>31</v>
      </c>
      <c r="CI75" t="s">
        <v>33</v>
      </c>
      <c r="CJ75" t="s">
        <v>33</v>
      </c>
      <c r="CK75" t="s">
        <v>32</v>
      </c>
      <c r="CL75" t="s">
        <v>29</v>
      </c>
      <c r="CM75" t="s">
        <v>31</v>
      </c>
      <c r="CN75" t="s">
        <v>32</v>
      </c>
      <c r="CO75" t="s">
        <v>32</v>
      </c>
      <c r="CP75" t="s">
        <v>33</v>
      </c>
      <c r="CQ75" t="s">
        <v>32</v>
      </c>
      <c r="CR75" t="s">
        <v>31</v>
      </c>
      <c r="CS75" t="s">
        <v>32</v>
      </c>
      <c r="CT75" t="s">
        <v>29</v>
      </c>
      <c r="CU75" t="s">
        <v>32</v>
      </c>
      <c r="CV75" t="s">
        <v>32</v>
      </c>
      <c r="CW75" t="s">
        <v>32</v>
      </c>
      <c r="CX75" t="s">
        <v>74</v>
      </c>
      <c r="CY75" t="s">
        <v>74</v>
      </c>
      <c r="CZ75" t="s">
        <v>74</v>
      </c>
      <c r="DA75" t="s">
        <v>79</v>
      </c>
      <c r="DB75" t="s">
        <v>78</v>
      </c>
      <c r="DC75" t="s">
        <v>77</v>
      </c>
      <c r="DE75" t="s">
        <v>78</v>
      </c>
      <c r="DF75" t="s">
        <v>78</v>
      </c>
      <c r="DG75" t="s">
        <v>79</v>
      </c>
      <c r="DH75" t="s">
        <v>78</v>
      </c>
      <c r="DI75" t="s">
        <v>31</v>
      </c>
      <c r="DJ75" t="s">
        <v>88</v>
      </c>
      <c r="DK75" s="52">
        <v>53.666666666666664</v>
      </c>
      <c r="DL75" s="52">
        <v>0.67083333333333328</v>
      </c>
      <c r="DM75" s="52">
        <v>17</v>
      </c>
      <c r="DN75" s="52">
        <v>27.666666666666668</v>
      </c>
      <c r="DO75" s="52">
        <v>12</v>
      </c>
      <c r="DP75" s="52">
        <v>0.3</v>
      </c>
      <c r="DQ75" s="52">
        <v>0.979811320754717</v>
      </c>
      <c r="DR75" s="103">
        <v>0.97924528301886793</v>
      </c>
      <c r="DS75" s="103">
        <v>0.93452830188679248</v>
      </c>
      <c r="DT75" s="103">
        <v>0</v>
      </c>
      <c r="DU75" s="103">
        <v>0.93396226415094341</v>
      </c>
      <c r="DV75" s="103">
        <v>0.93396226415094341</v>
      </c>
      <c r="DW75" s="103">
        <v>0</v>
      </c>
      <c r="DX75" s="103">
        <v>0</v>
      </c>
      <c r="DY75" s="103">
        <v>0</v>
      </c>
      <c r="DZ75" s="103">
        <v>0</v>
      </c>
      <c r="EA75" s="103">
        <v>5.6603773584905663E-4</v>
      </c>
      <c r="EB75" s="103">
        <v>4.5283018867924525E-2</v>
      </c>
      <c r="EC75" s="103">
        <v>4.5849056603773579E-2</v>
      </c>
      <c r="ED75" s="103">
        <v>0</v>
      </c>
      <c r="EE75" s="103">
        <v>0</v>
      </c>
      <c r="EF75" s="103">
        <v>0</v>
      </c>
      <c r="EG75" s="104"/>
      <c r="EH75" s="103">
        <v>4.5849056603773579E-2</v>
      </c>
    </row>
    <row r="76" spans="2:138" x14ac:dyDescent="0.25">
      <c r="B76">
        <v>25</v>
      </c>
      <c r="C76" t="s">
        <v>405</v>
      </c>
      <c r="D76">
        <v>1</v>
      </c>
      <c r="E76" s="50">
        <v>44657.54378472222</v>
      </c>
      <c r="F76" t="s">
        <v>314</v>
      </c>
      <c r="G76" t="s">
        <v>268</v>
      </c>
      <c r="H76" t="s">
        <v>269</v>
      </c>
      <c r="J76" t="s">
        <v>315</v>
      </c>
      <c r="K76">
        <v>0</v>
      </c>
      <c r="L76" t="s">
        <v>147</v>
      </c>
      <c r="M76" s="1">
        <v>18.43</v>
      </c>
      <c r="N76" t="s">
        <v>147</v>
      </c>
      <c r="O76">
        <v>70.27</v>
      </c>
      <c r="P76" t="s">
        <v>147</v>
      </c>
      <c r="Q76">
        <v>0</v>
      </c>
      <c r="R76" t="s">
        <v>147</v>
      </c>
      <c r="S76">
        <v>0</v>
      </c>
      <c r="T76" t="s">
        <v>147</v>
      </c>
      <c r="U76">
        <v>0</v>
      </c>
      <c r="V76" t="s">
        <v>147</v>
      </c>
      <c r="W76">
        <v>0</v>
      </c>
      <c r="Y76" t="s">
        <v>6</v>
      </c>
      <c r="Z76">
        <v>30</v>
      </c>
      <c r="AA76" t="s">
        <v>9</v>
      </c>
      <c r="AB76" t="s">
        <v>309</v>
      </c>
      <c r="AC76" t="s">
        <v>13</v>
      </c>
      <c r="AD76" t="s">
        <v>16</v>
      </c>
      <c r="AE76" t="s">
        <v>310</v>
      </c>
      <c r="AF76" t="s">
        <v>26</v>
      </c>
      <c r="AG76">
        <v>2</v>
      </c>
      <c r="AH76">
        <v>1</v>
      </c>
      <c r="AI76" t="s">
        <v>33</v>
      </c>
      <c r="AJ76" t="s">
        <v>32</v>
      </c>
      <c r="AK76" t="s">
        <v>32</v>
      </c>
      <c r="AL76" t="s">
        <v>32</v>
      </c>
      <c r="AM76" t="s">
        <v>30</v>
      </c>
      <c r="AN76" t="s">
        <v>32</v>
      </c>
      <c r="AO76" t="s">
        <v>32</v>
      </c>
      <c r="AP76" t="s">
        <v>33</v>
      </c>
      <c r="AQ76" t="s">
        <v>33</v>
      </c>
      <c r="AR76" t="s">
        <v>33</v>
      </c>
      <c r="AS76" t="s">
        <v>33</v>
      </c>
      <c r="AT76" t="s">
        <v>33</v>
      </c>
      <c r="AW76" t="s">
        <v>33</v>
      </c>
      <c r="AX76" t="s">
        <v>33</v>
      </c>
      <c r="AY76" t="s">
        <v>32</v>
      </c>
      <c r="AZ76" t="s">
        <v>33</v>
      </c>
      <c r="BA76" t="s">
        <v>33</v>
      </c>
      <c r="BB76" t="s">
        <v>33</v>
      </c>
      <c r="BC76" t="s">
        <v>33</v>
      </c>
      <c r="BD76" t="s">
        <v>51</v>
      </c>
      <c r="BE76" t="s">
        <v>51</v>
      </c>
      <c r="BF76" t="s">
        <v>51</v>
      </c>
      <c r="BG76" t="s">
        <v>51</v>
      </c>
      <c r="BH76" t="s">
        <v>51</v>
      </c>
      <c r="BI76" t="s">
        <v>51</v>
      </c>
      <c r="BJ76" t="s">
        <v>50</v>
      </c>
      <c r="BK76" t="s">
        <v>50</v>
      </c>
      <c r="BL76" t="s">
        <v>50</v>
      </c>
      <c r="BM76" t="s">
        <v>51</v>
      </c>
      <c r="BN76" t="s">
        <v>51</v>
      </c>
      <c r="BO76" t="s">
        <v>49</v>
      </c>
      <c r="BP76" t="s">
        <v>156</v>
      </c>
      <c r="BQ76" t="s">
        <v>157</v>
      </c>
      <c r="BR76" t="s">
        <v>157</v>
      </c>
      <c r="BS76" t="s">
        <v>30</v>
      </c>
      <c r="BT76" t="s">
        <v>29</v>
      </c>
      <c r="CE76" t="s">
        <v>29</v>
      </c>
      <c r="CF76" t="s">
        <v>29</v>
      </c>
      <c r="CI76" t="s">
        <v>32</v>
      </c>
      <c r="CJ76" t="s">
        <v>33</v>
      </c>
      <c r="CK76" t="s">
        <v>29</v>
      </c>
      <c r="CL76" t="s">
        <v>29</v>
      </c>
      <c r="CM76" t="s">
        <v>33</v>
      </c>
      <c r="CN76" t="s">
        <v>31</v>
      </c>
      <c r="CO76" t="s">
        <v>31</v>
      </c>
      <c r="CP76" t="s">
        <v>33</v>
      </c>
      <c r="CQ76" t="s">
        <v>29</v>
      </c>
      <c r="CR76" t="s">
        <v>33</v>
      </c>
      <c r="CS76" t="s">
        <v>33</v>
      </c>
      <c r="CT76" t="s">
        <v>29</v>
      </c>
      <c r="CU76" t="s">
        <v>33</v>
      </c>
      <c r="CV76" t="s">
        <v>33</v>
      </c>
      <c r="CW76" t="s">
        <v>33</v>
      </c>
      <c r="CX76" t="s">
        <v>75</v>
      </c>
      <c r="CY76" t="s">
        <v>74</v>
      </c>
      <c r="CZ76" t="s">
        <v>75</v>
      </c>
      <c r="DA76" t="s">
        <v>80</v>
      </c>
      <c r="DB76" t="s">
        <v>78</v>
      </c>
      <c r="DC76" t="s">
        <v>79</v>
      </c>
      <c r="DE76" t="s">
        <v>78</v>
      </c>
      <c r="DF76" t="s">
        <v>78</v>
      </c>
      <c r="DG76" t="s">
        <v>78</v>
      </c>
      <c r="DH76" t="s">
        <v>78</v>
      </c>
      <c r="DI76" t="s">
        <v>85</v>
      </c>
      <c r="DJ76" t="s">
        <v>88</v>
      </c>
      <c r="DK76" s="52">
        <v>57.833333333333336</v>
      </c>
      <c r="DL76" s="52">
        <v>0.72291666666666665</v>
      </c>
      <c r="DM76" s="52">
        <v>22.666666666666668</v>
      </c>
      <c r="DN76" s="52">
        <v>31</v>
      </c>
      <c r="DO76" s="52">
        <v>14.666666666666666</v>
      </c>
      <c r="DP76" s="52">
        <v>0.36666666666666664</v>
      </c>
      <c r="DQ76" s="52">
        <v>2.6078431372549016</v>
      </c>
      <c r="DR76" s="103">
        <v>2.6078431372549016</v>
      </c>
      <c r="DS76" s="103">
        <v>2.0980392156862742</v>
      </c>
      <c r="DT76" s="103">
        <v>0.15686274509803921</v>
      </c>
      <c r="DU76" s="103">
        <v>1.1274509803921569</v>
      </c>
      <c r="DV76" s="103">
        <v>1.284313725490196</v>
      </c>
      <c r="DW76" s="103">
        <v>0</v>
      </c>
      <c r="DX76" s="103">
        <v>0</v>
      </c>
      <c r="DY76" s="103">
        <v>0.81372549019607843</v>
      </c>
      <c r="DZ76" s="103">
        <v>0.81372549019607843</v>
      </c>
      <c r="EA76" s="103">
        <v>0</v>
      </c>
      <c r="EB76" s="103">
        <v>0.50980392156862742</v>
      </c>
      <c r="EC76" s="103">
        <v>0.50980392156862742</v>
      </c>
      <c r="ED76" s="103">
        <v>0</v>
      </c>
      <c r="EE76" s="103">
        <v>0</v>
      </c>
      <c r="EF76" s="103">
        <v>0</v>
      </c>
      <c r="EG76" s="104"/>
      <c r="EH76" s="103">
        <v>0.50980392156862742</v>
      </c>
    </row>
    <row r="77" spans="2:138" x14ac:dyDescent="0.25">
      <c r="B77">
        <v>1</v>
      </c>
      <c r="C77" t="s">
        <v>487</v>
      </c>
      <c r="D77">
        <v>1</v>
      </c>
      <c r="E77" s="50">
        <v>44497.48673611111</v>
      </c>
      <c r="G77" t="s">
        <v>4</v>
      </c>
      <c r="H77" t="s">
        <v>439</v>
      </c>
      <c r="J77" t="s">
        <v>455</v>
      </c>
      <c r="K77">
        <v>0</v>
      </c>
      <c r="L77" t="s">
        <v>147</v>
      </c>
      <c r="M77">
        <v>0</v>
      </c>
      <c r="N77" t="s">
        <v>147</v>
      </c>
      <c r="O77">
        <v>0</v>
      </c>
      <c r="P77" t="s">
        <v>147</v>
      </c>
      <c r="Q77">
        <v>3</v>
      </c>
      <c r="R77" t="s">
        <v>100</v>
      </c>
      <c r="S77">
        <v>0</v>
      </c>
      <c r="T77" t="s">
        <v>147</v>
      </c>
      <c r="U77">
        <v>0</v>
      </c>
      <c r="V77" t="s">
        <v>147</v>
      </c>
      <c r="W77">
        <v>0</v>
      </c>
      <c r="Y77" t="s">
        <v>6</v>
      </c>
      <c r="Z77">
        <v>36</v>
      </c>
      <c r="AA77" t="s">
        <v>120</v>
      </c>
      <c r="AB77" t="s">
        <v>454</v>
      </c>
      <c r="AC77" t="s">
        <v>89</v>
      </c>
      <c r="AD77" t="s">
        <v>15</v>
      </c>
      <c r="AI77" t="s">
        <v>32</v>
      </c>
      <c r="AJ77" t="s">
        <v>29</v>
      </c>
      <c r="AK77" t="s">
        <v>29</v>
      </c>
      <c r="AL77" t="s">
        <v>33</v>
      </c>
      <c r="AM77" t="s">
        <v>33</v>
      </c>
      <c r="AN77" t="s">
        <v>33</v>
      </c>
      <c r="AO77" t="s">
        <v>33</v>
      </c>
      <c r="AP77" t="s">
        <v>33</v>
      </c>
      <c r="AQ77" t="s">
        <v>33</v>
      </c>
      <c r="AR77" t="s">
        <v>33</v>
      </c>
      <c r="AS77" t="s">
        <v>33</v>
      </c>
      <c r="AT77" t="s">
        <v>33</v>
      </c>
      <c r="AU77" t="s">
        <v>33</v>
      </c>
      <c r="AW77" t="s">
        <v>33</v>
      </c>
      <c r="AX77" t="s">
        <v>33</v>
      </c>
      <c r="AY77" t="s">
        <v>33</v>
      </c>
      <c r="AZ77" t="s">
        <v>33</v>
      </c>
      <c r="BA77" t="s">
        <v>33</v>
      </c>
      <c r="BB77" t="s">
        <v>33</v>
      </c>
      <c r="BC77" t="s">
        <v>31</v>
      </c>
      <c r="BD77" t="s">
        <v>50</v>
      </c>
      <c r="BE77" t="s">
        <v>51</v>
      </c>
      <c r="BF77" t="s">
        <v>50</v>
      </c>
      <c r="BG77" t="s">
        <v>49</v>
      </c>
      <c r="BH77" t="s">
        <v>31</v>
      </c>
      <c r="BI77" t="s">
        <v>51</v>
      </c>
      <c r="BJ77" t="s">
        <v>51</v>
      </c>
      <c r="BK77" t="s">
        <v>51</v>
      </c>
      <c r="BL77" t="s">
        <v>50</v>
      </c>
      <c r="BM77" t="s">
        <v>51</v>
      </c>
      <c r="BN77" t="s">
        <v>51</v>
      </c>
      <c r="BO77" t="s">
        <v>51</v>
      </c>
      <c r="BP77" t="s">
        <v>157</v>
      </c>
      <c r="BQ77" t="s">
        <v>157</v>
      </c>
      <c r="BR77" t="s">
        <v>157</v>
      </c>
      <c r="BS77" t="s">
        <v>33</v>
      </c>
      <c r="BT77" t="s">
        <v>33</v>
      </c>
      <c r="CE77" t="s">
        <v>33</v>
      </c>
      <c r="CI77" t="s">
        <v>33</v>
      </c>
      <c r="CL77" t="s">
        <v>29</v>
      </c>
      <c r="CM77" t="s">
        <v>33</v>
      </c>
      <c r="CN77" t="s">
        <v>33</v>
      </c>
      <c r="CO77" t="s">
        <v>31</v>
      </c>
      <c r="CQ77" t="s">
        <v>29</v>
      </c>
      <c r="CR77" t="s">
        <v>31</v>
      </c>
      <c r="CS77" t="s">
        <v>33</v>
      </c>
      <c r="CT77" t="s">
        <v>29</v>
      </c>
      <c r="CU77" t="s">
        <v>29</v>
      </c>
      <c r="CV77" t="s">
        <v>31</v>
      </c>
      <c r="CW77" t="s">
        <v>32</v>
      </c>
      <c r="CX77" t="s">
        <v>75</v>
      </c>
      <c r="CY77" t="s">
        <v>75</v>
      </c>
      <c r="CZ77" t="s">
        <v>75</v>
      </c>
      <c r="DA77" t="s">
        <v>79</v>
      </c>
      <c r="DB77" t="s">
        <v>77</v>
      </c>
      <c r="DC77" t="s">
        <v>78</v>
      </c>
      <c r="DE77" t="s">
        <v>79</v>
      </c>
      <c r="DF77" t="s">
        <v>79</v>
      </c>
      <c r="DG77" t="s">
        <v>79</v>
      </c>
      <c r="DH77" t="s">
        <v>79</v>
      </c>
      <c r="DI77" t="s">
        <v>85</v>
      </c>
      <c r="DJ77" t="s">
        <v>6</v>
      </c>
      <c r="DK77" s="96">
        <v>47.888888888888893</v>
      </c>
      <c r="DL77" s="96">
        <v>0.5986111111111112</v>
      </c>
      <c r="DM77" s="96">
        <v>23.888888888888886</v>
      </c>
      <c r="DN77" s="96">
        <v>18.666666666666664</v>
      </c>
      <c r="DO77" s="96">
        <v>6</v>
      </c>
      <c r="DP77" s="96">
        <v>0.2857142857142857</v>
      </c>
      <c r="DQ77" s="96">
        <v>4.0033165829145725</v>
      </c>
      <c r="DR77" s="104">
        <v>2</v>
      </c>
      <c r="DS77" s="104">
        <v>4.0033165829145725</v>
      </c>
      <c r="DT77" s="104"/>
      <c r="DU77" s="104"/>
      <c r="DV77" s="104">
        <v>0</v>
      </c>
      <c r="DW77" s="104">
        <v>2</v>
      </c>
      <c r="DX77" s="104">
        <v>2</v>
      </c>
      <c r="DY77" s="104">
        <v>0</v>
      </c>
      <c r="DZ77" s="104">
        <v>4</v>
      </c>
      <c r="EA77" s="104">
        <v>3.3165829145728643E-3</v>
      </c>
      <c r="EB77" s="104">
        <v>0</v>
      </c>
      <c r="EC77" s="104">
        <v>3.3165829145728643E-3</v>
      </c>
      <c r="ED77" s="104">
        <v>0</v>
      </c>
      <c r="EE77" s="104">
        <v>0</v>
      </c>
      <c r="EF77" s="104">
        <v>0</v>
      </c>
      <c r="EG77" s="104"/>
      <c r="EH77" s="104">
        <v>3.3165829145728643E-3</v>
      </c>
    </row>
    <row r="78" spans="2:138" x14ac:dyDescent="0.25">
      <c r="B78">
        <v>2</v>
      </c>
      <c r="C78" t="s">
        <v>487</v>
      </c>
      <c r="D78">
        <v>1</v>
      </c>
      <c r="E78" s="50">
        <v>44504.67728009259</v>
      </c>
      <c r="G78" t="s">
        <v>4</v>
      </c>
      <c r="H78" t="s">
        <v>439</v>
      </c>
      <c r="J78" t="s">
        <v>453</v>
      </c>
      <c r="K78">
        <v>0</v>
      </c>
      <c r="L78" t="s">
        <v>147</v>
      </c>
      <c r="M78">
        <v>0</v>
      </c>
      <c r="O78">
        <v>0</v>
      </c>
      <c r="P78" t="s">
        <v>147</v>
      </c>
      <c r="Q78">
        <v>4</v>
      </c>
      <c r="R78" t="s">
        <v>98</v>
      </c>
      <c r="S78">
        <v>0</v>
      </c>
      <c r="T78" t="s">
        <v>147</v>
      </c>
      <c r="U78">
        <v>0</v>
      </c>
      <c r="V78" t="s">
        <v>147</v>
      </c>
      <c r="W78">
        <v>0</v>
      </c>
      <c r="Y78" t="s">
        <v>6</v>
      </c>
      <c r="Z78">
        <v>20</v>
      </c>
      <c r="AA78" t="s">
        <v>147</v>
      </c>
      <c r="AB78" t="s">
        <v>147</v>
      </c>
      <c r="AC78" t="s">
        <v>13</v>
      </c>
      <c r="AD78" t="s">
        <v>15</v>
      </c>
      <c r="AI78" t="s">
        <v>33</v>
      </c>
      <c r="AJ78" t="s">
        <v>33</v>
      </c>
      <c r="AK78" t="s">
        <v>31</v>
      </c>
      <c r="AL78" t="s">
        <v>33</v>
      </c>
      <c r="AM78" t="s">
        <v>33</v>
      </c>
      <c r="AN78" t="s">
        <v>33</v>
      </c>
      <c r="AO78" t="s">
        <v>32</v>
      </c>
      <c r="AP78" t="s">
        <v>33</v>
      </c>
      <c r="AQ78" t="s">
        <v>33</v>
      </c>
      <c r="AR78" t="s">
        <v>33</v>
      </c>
      <c r="AS78" t="s">
        <v>33</v>
      </c>
      <c r="AT78" t="s">
        <v>33</v>
      </c>
      <c r="AU78" t="s">
        <v>33</v>
      </c>
      <c r="AW78" t="s">
        <v>33</v>
      </c>
      <c r="AX78" t="s">
        <v>33</v>
      </c>
      <c r="AY78" t="s">
        <v>33</v>
      </c>
      <c r="AZ78" t="s">
        <v>33</v>
      </c>
      <c r="BA78" t="s">
        <v>33</v>
      </c>
      <c r="BB78" t="s">
        <v>31</v>
      </c>
      <c r="BC78" t="s">
        <v>31</v>
      </c>
      <c r="BD78" t="s">
        <v>51</v>
      </c>
      <c r="BE78" t="s">
        <v>51</v>
      </c>
      <c r="BF78" t="s">
        <v>51</v>
      </c>
      <c r="BG78" t="s">
        <v>51</v>
      </c>
      <c r="BH78" t="s">
        <v>51</v>
      </c>
      <c r="BI78" t="s">
        <v>51</v>
      </c>
      <c r="BJ78" t="s">
        <v>51</v>
      </c>
      <c r="BK78" t="s">
        <v>51</v>
      </c>
      <c r="BL78" t="s">
        <v>51</v>
      </c>
      <c r="BM78" t="s">
        <v>51</v>
      </c>
      <c r="BN78" t="s">
        <v>51</v>
      </c>
      <c r="BO78" t="s">
        <v>51</v>
      </c>
      <c r="BP78" t="s">
        <v>278</v>
      </c>
      <c r="BQ78" t="s">
        <v>278</v>
      </c>
      <c r="BR78" t="s">
        <v>156</v>
      </c>
      <c r="BS78" t="s">
        <v>33</v>
      </c>
      <c r="BT78" t="s">
        <v>29</v>
      </c>
      <c r="CE78" t="s">
        <v>33</v>
      </c>
      <c r="CI78" t="s">
        <v>33</v>
      </c>
      <c r="CL78" t="s">
        <v>29</v>
      </c>
      <c r="CM78" t="s">
        <v>29</v>
      </c>
      <c r="CN78" t="s">
        <v>33</v>
      </c>
      <c r="CO78" t="s">
        <v>33</v>
      </c>
      <c r="CQ78" t="s">
        <v>30</v>
      </c>
      <c r="CR78" t="s">
        <v>29</v>
      </c>
      <c r="CS78" t="s">
        <v>33</v>
      </c>
      <c r="CT78" t="s">
        <v>31</v>
      </c>
      <c r="CU78" t="s">
        <v>31</v>
      </c>
      <c r="CV78" t="s">
        <v>29</v>
      </c>
      <c r="CW78" t="s">
        <v>31</v>
      </c>
      <c r="CX78" t="s">
        <v>74</v>
      </c>
      <c r="CY78" t="s">
        <v>73</v>
      </c>
      <c r="CZ78" t="s">
        <v>74</v>
      </c>
      <c r="DA78" t="s">
        <v>78</v>
      </c>
      <c r="DB78" t="s">
        <v>78</v>
      </c>
      <c r="DC78" t="s">
        <v>78</v>
      </c>
      <c r="DE78" t="s">
        <v>78</v>
      </c>
      <c r="DF78" t="s">
        <v>78</v>
      </c>
      <c r="DG78" t="s">
        <v>78</v>
      </c>
      <c r="DH78" t="s">
        <v>78</v>
      </c>
      <c r="DI78" t="s">
        <v>85</v>
      </c>
      <c r="DJ78" t="s">
        <v>88</v>
      </c>
      <c r="DK78" s="96">
        <v>51</v>
      </c>
      <c r="DL78" s="96">
        <v>0.63749999999999996</v>
      </c>
      <c r="DM78" s="96">
        <v>31</v>
      </c>
      <c r="DN78" s="96">
        <v>18</v>
      </c>
      <c r="DO78" s="96">
        <v>7</v>
      </c>
      <c r="DP78" s="96">
        <v>0.33333333333333331</v>
      </c>
      <c r="DQ78" s="96">
        <v>37</v>
      </c>
      <c r="DR78" s="104">
        <v>19</v>
      </c>
      <c r="DS78" s="104">
        <v>27</v>
      </c>
      <c r="DT78" s="104"/>
      <c r="DU78" s="104"/>
      <c r="DV78" s="104">
        <v>0</v>
      </c>
      <c r="DW78" s="104">
        <v>3</v>
      </c>
      <c r="DX78" s="104">
        <v>3</v>
      </c>
      <c r="DY78" s="104">
        <v>6</v>
      </c>
      <c r="DZ78" s="104">
        <v>12</v>
      </c>
      <c r="EA78" s="104">
        <v>15</v>
      </c>
      <c r="EB78" s="104">
        <v>10</v>
      </c>
      <c r="EC78" s="104">
        <v>25</v>
      </c>
      <c r="ED78" s="104">
        <v>0</v>
      </c>
      <c r="EE78" s="104">
        <v>0</v>
      </c>
      <c r="EF78" s="104">
        <v>0</v>
      </c>
      <c r="EG78" s="104"/>
      <c r="EH78" s="104">
        <v>25</v>
      </c>
    </row>
    <row r="79" spans="2:138" x14ac:dyDescent="0.25">
      <c r="B79">
        <v>3</v>
      </c>
      <c r="C79" t="s">
        <v>487</v>
      </c>
      <c r="D79">
        <v>1</v>
      </c>
      <c r="E79" s="50">
        <v>44504.687627314815</v>
      </c>
      <c r="G79" t="s">
        <v>4</v>
      </c>
      <c r="H79" t="s">
        <v>439</v>
      </c>
      <c r="J79" t="s">
        <v>452</v>
      </c>
      <c r="K79">
        <v>0</v>
      </c>
      <c r="L79" t="s">
        <v>147</v>
      </c>
      <c r="M79">
        <v>0</v>
      </c>
      <c r="N79" t="s">
        <v>147</v>
      </c>
      <c r="O79">
        <v>0</v>
      </c>
      <c r="P79" t="s">
        <v>147</v>
      </c>
      <c r="Q79">
        <v>4</v>
      </c>
      <c r="R79" t="s">
        <v>98</v>
      </c>
      <c r="S79">
        <v>0</v>
      </c>
      <c r="T79" t="s">
        <v>147</v>
      </c>
      <c r="U79">
        <v>0</v>
      </c>
      <c r="V79" t="s">
        <v>147</v>
      </c>
      <c r="W79">
        <v>0</v>
      </c>
      <c r="Y79" t="s">
        <v>6</v>
      </c>
      <c r="Z79">
        <v>22</v>
      </c>
      <c r="AA79" t="s">
        <v>147</v>
      </c>
      <c r="AB79" t="s">
        <v>147</v>
      </c>
      <c r="AC79" t="s">
        <v>13</v>
      </c>
      <c r="AD79" t="s">
        <v>15</v>
      </c>
      <c r="AI79" t="s">
        <v>33</v>
      </c>
      <c r="AJ79" t="s">
        <v>33</v>
      </c>
      <c r="AK79" t="s">
        <v>30</v>
      </c>
      <c r="AL79" t="s">
        <v>32</v>
      </c>
      <c r="AM79" t="s">
        <v>33</v>
      </c>
      <c r="AN79" t="s">
        <v>32</v>
      </c>
      <c r="AO79" t="s">
        <v>33</v>
      </c>
      <c r="AP79" t="s">
        <v>33</v>
      </c>
      <c r="AQ79" t="s">
        <v>32</v>
      </c>
      <c r="AR79" t="s">
        <v>33</v>
      </c>
      <c r="AS79" t="s">
        <v>33</v>
      </c>
      <c r="AT79" t="s">
        <v>33</v>
      </c>
      <c r="AU79" t="s">
        <v>33</v>
      </c>
      <c r="AW79" t="s">
        <v>33</v>
      </c>
      <c r="AX79" t="s">
        <v>33</v>
      </c>
      <c r="AY79" t="s">
        <v>33</v>
      </c>
      <c r="AZ79" t="s">
        <v>33</v>
      </c>
      <c r="BA79" t="s">
        <v>31</v>
      </c>
      <c r="BB79" t="s">
        <v>31</v>
      </c>
      <c r="BC79" t="s">
        <v>31</v>
      </c>
      <c r="BD79" t="s">
        <v>51</v>
      </c>
      <c r="BE79" t="s">
        <v>51</v>
      </c>
      <c r="BF79" t="s">
        <v>51</v>
      </c>
      <c r="BG79" t="s">
        <v>51</v>
      </c>
      <c r="BH79" t="s">
        <v>50</v>
      </c>
      <c r="BI79" t="s">
        <v>51</v>
      </c>
      <c r="BJ79" t="s">
        <v>51</v>
      </c>
      <c r="BK79" t="s">
        <v>51</v>
      </c>
      <c r="BL79" t="s">
        <v>51</v>
      </c>
      <c r="BM79" t="s">
        <v>51</v>
      </c>
      <c r="BN79" t="s">
        <v>51</v>
      </c>
      <c r="BO79" t="s">
        <v>51</v>
      </c>
      <c r="BP79" t="s">
        <v>254</v>
      </c>
      <c r="BQ79" t="s">
        <v>31</v>
      </c>
      <c r="BR79" t="s">
        <v>156</v>
      </c>
      <c r="BS79" t="s">
        <v>33</v>
      </c>
      <c r="BT79" t="s">
        <v>33</v>
      </c>
      <c r="CE79" t="s">
        <v>33</v>
      </c>
      <c r="CI79" t="s">
        <v>32</v>
      </c>
      <c r="CL79" t="s">
        <v>30</v>
      </c>
      <c r="CM79" t="s">
        <v>30</v>
      </c>
      <c r="CN79" t="s">
        <v>33</v>
      </c>
      <c r="CO79" t="s">
        <v>33</v>
      </c>
      <c r="CQ79" t="s">
        <v>30</v>
      </c>
      <c r="CR79" t="s">
        <v>29</v>
      </c>
      <c r="CS79" t="s">
        <v>32</v>
      </c>
      <c r="CT79" t="s">
        <v>29</v>
      </c>
      <c r="CU79" t="s">
        <v>30</v>
      </c>
      <c r="CV79" t="s">
        <v>31</v>
      </c>
      <c r="CW79" t="s">
        <v>32</v>
      </c>
      <c r="CX79" t="s">
        <v>73</v>
      </c>
      <c r="CY79" t="s">
        <v>73</v>
      </c>
      <c r="CZ79" t="s">
        <v>73</v>
      </c>
      <c r="DA79" t="s">
        <v>78</v>
      </c>
      <c r="DB79" t="s">
        <v>78</v>
      </c>
      <c r="DC79" t="s">
        <v>78</v>
      </c>
      <c r="DE79" t="s">
        <v>78</v>
      </c>
      <c r="DF79" t="s">
        <v>78</v>
      </c>
      <c r="DG79" t="s">
        <v>78</v>
      </c>
      <c r="DH79" t="s">
        <v>78</v>
      </c>
      <c r="DI79" t="s">
        <v>84</v>
      </c>
      <c r="DJ79" t="s">
        <v>88</v>
      </c>
      <c r="DK79" s="96">
        <v>43</v>
      </c>
      <c r="DL79" s="96">
        <v>0.53749999999999998</v>
      </c>
      <c r="DM79" s="96">
        <v>23</v>
      </c>
      <c r="DN79" s="96">
        <v>16</v>
      </c>
      <c r="DO79" s="96">
        <v>8</v>
      </c>
      <c r="DP79" s="96">
        <v>0.38095238095238093</v>
      </c>
      <c r="DQ79" s="96">
        <v>31</v>
      </c>
      <c r="DR79" s="104">
        <v>17</v>
      </c>
      <c r="DS79" s="104">
        <v>21</v>
      </c>
      <c r="DT79" s="104"/>
      <c r="DU79" s="104"/>
      <c r="DV79" s="104">
        <v>0</v>
      </c>
      <c r="DW79" s="104">
        <v>2</v>
      </c>
      <c r="DX79" s="104">
        <v>4</v>
      </c>
      <c r="DY79" s="104">
        <v>5</v>
      </c>
      <c r="DZ79" s="104">
        <v>11</v>
      </c>
      <c r="EA79" s="104">
        <v>10</v>
      </c>
      <c r="EB79" s="104">
        <v>10</v>
      </c>
      <c r="EC79" s="104">
        <v>20</v>
      </c>
      <c r="ED79" s="104">
        <v>0</v>
      </c>
      <c r="EE79" s="104">
        <v>0</v>
      </c>
      <c r="EF79" s="104">
        <v>0</v>
      </c>
      <c r="EG79" s="104"/>
      <c r="EH79" s="104">
        <v>20</v>
      </c>
    </row>
    <row r="80" spans="2:138" x14ac:dyDescent="0.25">
      <c r="B80">
        <v>4</v>
      </c>
      <c r="C80" t="s">
        <v>487</v>
      </c>
      <c r="D80">
        <v>1</v>
      </c>
      <c r="E80" s="50">
        <v>44504.698703703703</v>
      </c>
      <c r="G80" t="s">
        <v>4</v>
      </c>
      <c r="H80" t="s">
        <v>439</v>
      </c>
      <c r="J80" t="s">
        <v>451</v>
      </c>
      <c r="K80">
        <v>0</v>
      </c>
      <c r="L80" t="s">
        <v>147</v>
      </c>
      <c r="M80">
        <v>0</v>
      </c>
      <c r="N80" t="s">
        <v>147</v>
      </c>
      <c r="O80">
        <v>0</v>
      </c>
      <c r="P80" t="s">
        <v>147</v>
      </c>
      <c r="Q80">
        <v>1.1000000000000001</v>
      </c>
      <c r="R80" t="s">
        <v>100</v>
      </c>
      <c r="S80">
        <v>0</v>
      </c>
      <c r="T80" t="s">
        <v>147</v>
      </c>
      <c r="U80">
        <v>0</v>
      </c>
      <c r="V80" t="s">
        <v>147</v>
      </c>
      <c r="W80">
        <v>0</v>
      </c>
      <c r="Y80" t="s">
        <v>7</v>
      </c>
      <c r="Z80">
        <v>28</v>
      </c>
      <c r="AA80" t="s">
        <v>8</v>
      </c>
      <c r="AB80" t="s">
        <v>147</v>
      </c>
      <c r="AC80" t="s">
        <v>13</v>
      </c>
      <c r="AD80" t="s">
        <v>15</v>
      </c>
      <c r="AI80" t="s">
        <v>33</v>
      </c>
      <c r="AJ80" t="s">
        <v>33</v>
      </c>
      <c r="AK80" t="s">
        <v>31</v>
      </c>
      <c r="AL80" t="s">
        <v>33</v>
      </c>
      <c r="AM80" t="s">
        <v>33</v>
      </c>
      <c r="AN80" t="s">
        <v>31</v>
      </c>
      <c r="AO80" t="s">
        <v>33</v>
      </c>
      <c r="AP80" t="s">
        <v>33</v>
      </c>
      <c r="AQ80" t="s">
        <v>33</v>
      </c>
      <c r="AR80" t="s">
        <v>33</v>
      </c>
      <c r="AS80" t="s">
        <v>33</v>
      </c>
      <c r="AT80" t="s">
        <v>33</v>
      </c>
      <c r="AU80" t="s">
        <v>33</v>
      </c>
      <c r="AW80" t="s">
        <v>33</v>
      </c>
      <c r="AX80" t="s">
        <v>33</v>
      </c>
      <c r="AY80" t="s">
        <v>33</v>
      </c>
      <c r="AZ80" t="s">
        <v>33</v>
      </c>
      <c r="BA80" t="s">
        <v>33</v>
      </c>
      <c r="BB80" t="s">
        <v>33</v>
      </c>
      <c r="BC80" t="s">
        <v>33</v>
      </c>
      <c r="BD80" t="s">
        <v>51</v>
      </c>
      <c r="BE80" t="s">
        <v>51</v>
      </c>
      <c r="BF80" t="s">
        <v>51</v>
      </c>
      <c r="BG80" t="s">
        <v>51</v>
      </c>
      <c r="BH80" t="s">
        <v>31</v>
      </c>
      <c r="BI80" t="s">
        <v>51</v>
      </c>
      <c r="BJ80" t="s">
        <v>51</v>
      </c>
      <c r="BK80" t="s">
        <v>51</v>
      </c>
      <c r="BL80" t="s">
        <v>51</v>
      </c>
      <c r="BM80" t="s">
        <v>51</v>
      </c>
      <c r="BN80" t="s">
        <v>51</v>
      </c>
      <c r="BO80" t="s">
        <v>51</v>
      </c>
      <c r="BP80" t="s">
        <v>31</v>
      </c>
      <c r="BQ80" t="s">
        <v>31</v>
      </c>
      <c r="BR80" t="s">
        <v>157</v>
      </c>
      <c r="BS80" t="s">
        <v>33</v>
      </c>
      <c r="BT80" t="s">
        <v>33</v>
      </c>
      <c r="CE80" t="s">
        <v>31</v>
      </c>
      <c r="CI80" t="s">
        <v>33</v>
      </c>
      <c r="CL80" t="s">
        <v>33</v>
      </c>
      <c r="CM80" t="s">
        <v>33</v>
      </c>
      <c r="CN80" t="s">
        <v>33</v>
      </c>
      <c r="CO80" t="s">
        <v>33</v>
      </c>
      <c r="CQ80" t="s">
        <v>30</v>
      </c>
      <c r="CR80" t="s">
        <v>31</v>
      </c>
      <c r="CS80" t="s">
        <v>33</v>
      </c>
      <c r="CT80" t="s">
        <v>29</v>
      </c>
      <c r="CU80" t="s">
        <v>33</v>
      </c>
      <c r="CV80" t="s">
        <v>33</v>
      </c>
      <c r="CW80" t="s">
        <v>33</v>
      </c>
      <c r="CX80" t="s">
        <v>73</v>
      </c>
      <c r="CY80" t="s">
        <v>73</v>
      </c>
      <c r="CZ80" t="s">
        <v>73</v>
      </c>
      <c r="DA80" t="s">
        <v>79</v>
      </c>
      <c r="DB80" t="s">
        <v>79</v>
      </c>
      <c r="DC80" t="s">
        <v>78</v>
      </c>
      <c r="DE80" t="s">
        <v>78</v>
      </c>
      <c r="DF80" t="s">
        <v>79</v>
      </c>
      <c r="DG80" t="s">
        <v>78</v>
      </c>
      <c r="DH80" t="s">
        <v>78</v>
      </c>
      <c r="DI80" t="s">
        <v>85</v>
      </c>
      <c r="DJ80" t="s">
        <v>6</v>
      </c>
      <c r="DK80" s="96">
        <v>50</v>
      </c>
      <c r="DL80" s="96">
        <v>0.625</v>
      </c>
      <c r="DM80" s="96">
        <v>22</v>
      </c>
      <c r="DN80" s="96">
        <v>20</v>
      </c>
      <c r="DO80" s="96">
        <v>5</v>
      </c>
      <c r="DP80" s="96">
        <v>0.23809523809523808</v>
      </c>
      <c r="DQ80" s="96">
        <v>11</v>
      </c>
      <c r="DR80" s="104">
        <v>4</v>
      </c>
      <c r="DS80" s="104">
        <v>11</v>
      </c>
      <c r="DT80" s="104"/>
      <c r="DU80" s="104"/>
      <c r="DV80" s="104">
        <v>0</v>
      </c>
      <c r="DW80" s="104">
        <v>3</v>
      </c>
      <c r="DX80" s="104">
        <v>3</v>
      </c>
      <c r="DY80" s="104">
        <v>0</v>
      </c>
      <c r="DZ80" s="104">
        <v>6</v>
      </c>
      <c r="EA80" s="104">
        <v>4</v>
      </c>
      <c r="EB80" s="104">
        <v>0</v>
      </c>
      <c r="EC80" s="104">
        <v>4</v>
      </c>
      <c r="ED80" s="104">
        <v>1</v>
      </c>
      <c r="EE80" s="104">
        <v>0</v>
      </c>
      <c r="EF80" s="104">
        <v>0</v>
      </c>
      <c r="EG80" s="104"/>
      <c r="EH80" s="104">
        <v>5</v>
      </c>
    </row>
    <row r="81" spans="2:138" x14ac:dyDescent="0.25">
      <c r="B81">
        <v>5</v>
      </c>
      <c r="C81" t="s">
        <v>487</v>
      </c>
      <c r="D81">
        <v>1</v>
      </c>
      <c r="E81" s="50">
        <v>44504.707766203705</v>
      </c>
      <c r="G81" t="s">
        <v>4</v>
      </c>
      <c r="H81" t="s">
        <v>439</v>
      </c>
      <c r="J81" t="s">
        <v>450</v>
      </c>
      <c r="K81">
        <v>0</v>
      </c>
      <c r="L81" t="s">
        <v>147</v>
      </c>
      <c r="M81">
        <v>0</v>
      </c>
      <c r="N81" t="s">
        <v>147</v>
      </c>
      <c r="O81">
        <v>0</v>
      </c>
      <c r="P81" t="s">
        <v>147</v>
      </c>
      <c r="Q81">
        <v>2.8</v>
      </c>
      <c r="R81" t="s">
        <v>100</v>
      </c>
      <c r="S81">
        <v>0</v>
      </c>
      <c r="T81" t="s">
        <v>147</v>
      </c>
      <c r="U81">
        <v>0</v>
      </c>
      <c r="V81" t="s">
        <v>147</v>
      </c>
      <c r="W81">
        <v>0</v>
      </c>
      <c r="Y81" t="s">
        <v>6</v>
      </c>
      <c r="Z81">
        <v>20</v>
      </c>
      <c r="AA81" t="s">
        <v>120</v>
      </c>
      <c r="AB81" t="s">
        <v>449</v>
      </c>
      <c r="AC81" t="s">
        <v>13</v>
      </c>
      <c r="AD81" t="s">
        <v>15</v>
      </c>
      <c r="AI81" t="s">
        <v>33</v>
      </c>
      <c r="AJ81" t="s">
        <v>32</v>
      </c>
      <c r="AK81" t="s">
        <v>31</v>
      </c>
      <c r="AL81" t="s">
        <v>33</v>
      </c>
      <c r="AM81" t="s">
        <v>33</v>
      </c>
      <c r="AN81" t="s">
        <v>33</v>
      </c>
      <c r="AO81" t="s">
        <v>33</v>
      </c>
      <c r="AP81" t="s">
        <v>33</v>
      </c>
      <c r="AQ81" t="s">
        <v>33</v>
      </c>
      <c r="AR81" t="s">
        <v>33</v>
      </c>
      <c r="AS81" t="s">
        <v>33</v>
      </c>
      <c r="AT81" t="s">
        <v>33</v>
      </c>
      <c r="AU81" t="s">
        <v>33</v>
      </c>
      <c r="AW81" t="s">
        <v>33</v>
      </c>
      <c r="AX81" t="s">
        <v>33</v>
      </c>
      <c r="AY81" t="s">
        <v>33</v>
      </c>
      <c r="AZ81" t="s">
        <v>33</v>
      </c>
      <c r="BA81" t="s">
        <v>33</v>
      </c>
      <c r="BB81" t="s">
        <v>32</v>
      </c>
      <c r="BC81" t="s">
        <v>32</v>
      </c>
      <c r="BD81" t="s">
        <v>51</v>
      </c>
      <c r="BE81" t="s">
        <v>51</v>
      </c>
      <c r="BF81" t="s">
        <v>51</v>
      </c>
      <c r="BG81" t="s">
        <v>51</v>
      </c>
      <c r="BH81" t="s">
        <v>51</v>
      </c>
      <c r="BI81" t="s">
        <v>51</v>
      </c>
      <c r="BJ81" t="s">
        <v>50</v>
      </c>
      <c r="BK81" t="s">
        <v>51</v>
      </c>
      <c r="BL81" t="s">
        <v>50</v>
      </c>
      <c r="BM81" t="s">
        <v>51</v>
      </c>
      <c r="BN81" t="s">
        <v>51</v>
      </c>
      <c r="BO81" t="s">
        <v>51</v>
      </c>
      <c r="BP81" t="s">
        <v>157</v>
      </c>
      <c r="BQ81" t="s">
        <v>157</v>
      </c>
      <c r="BR81" t="s">
        <v>157</v>
      </c>
      <c r="BS81" t="s">
        <v>33</v>
      </c>
      <c r="BT81" t="s">
        <v>33</v>
      </c>
      <c r="CE81" t="s">
        <v>29</v>
      </c>
      <c r="CI81" t="s">
        <v>33</v>
      </c>
      <c r="CL81" t="s">
        <v>33</v>
      </c>
      <c r="CM81" t="s">
        <v>29</v>
      </c>
      <c r="CN81" t="s">
        <v>33</v>
      </c>
      <c r="CO81" t="s">
        <v>33</v>
      </c>
      <c r="CQ81" t="s">
        <v>29</v>
      </c>
      <c r="CR81" t="s">
        <v>29</v>
      </c>
      <c r="CS81" t="s">
        <v>29</v>
      </c>
      <c r="CT81" t="s">
        <v>29</v>
      </c>
      <c r="CU81" t="s">
        <v>29</v>
      </c>
      <c r="CV81" t="s">
        <v>32</v>
      </c>
      <c r="CW81" t="s">
        <v>33</v>
      </c>
      <c r="CX81" t="s">
        <v>73</v>
      </c>
      <c r="CY81" t="s">
        <v>73</v>
      </c>
      <c r="CZ81" t="s">
        <v>73</v>
      </c>
      <c r="DA81" t="s">
        <v>78</v>
      </c>
      <c r="DB81" t="s">
        <v>78</v>
      </c>
      <c r="DC81" t="s">
        <v>78</v>
      </c>
      <c r="DE81" t="s">
        <v>79</v>
      </c>
      <c r="DF81" t="s">
        <v>79</v>
      </c>
      <c r="DG81" t="s">
        <v>79</v>
      </c>
      <c r="DH81" t="s">
        <v>79</v>
      </c>
      <c r="DI81" t="s">
        <v>85</v>
      </c>
      <c r="DJ81" t="s">
        <v>6</v>
      </c>
      <c r="DK81" s="96">
        <v>48.666666666666671</v>
      </c>
      <c r="DL81" s="96">
        <v>0.60833333333333339</v>
      </c>
      <c r="DM81" s="96">
        <v>32.666666666666664</v>
      </c>
      <c r="DN81" s="96">
        <v>21</v>
      </c>
      <c r="DO81" s="96">
        <v>12</v>
      </c>
      <c r="DP81" s="96">
        <v>0.5714285714285714</v>
      </c>
      <c r="DQ81" s="96">
        <v>7</v>
      </c>
      <c r="DR81" s="104">
        <v>3</v>
      </c>
      <c r="DS81" s="104">
        <v>7</v>
      </c>
      <c r="DT81" s="104"/>
      <c r="DU81" s="104"/>
      <c r="DV81" s="104">
        <v>0</v>
      </c>
      <c r="DW81" s="104">
        <v>1</v>
      </c>
      <c r="DX81" s="104">
        <v>1</v>
      </c>
      <c r="DY81" s="104">
        <v>2</v>
      </c>
      <c r="DZ81" s="104">
        <v>4</v>
      </c>
      <c r="EA81" s="104">
        <v>3</v>
      </c>
      <c r="EB81" s="104">
        <v>0</v>
      </c>
      <c r="EC81" s="104">
        <v>3</v>
      </c>
      <c r="ED81" s="104">
        <v>0</v>
      </c>
      <c r="EE81" s="104">
        <v>0</v>
      </c>
      <c r="EF81" s="104">
        <v>0</v>
      </c>
      <c r="EG81" s="104"/>
      <c r="EH81" s="104">
        <v>3</v>
      </c>
    </row>
    <row r="82" spans="2:138" x14ac:dyDescent="0.25">
      <c r="B82">
        <v>6</v>
      </c>
      <c r="C82" t="s">
        <v>487</v>
      </c>
      <c r="D82">
        <v>1</v>
      </c>
      <c r="E82" s="50">
        <v>44504.72934027778</v>
      </c>
      <c r="G82" t="s">
        <v>4</v>
      </c>
      <c r="H82" t="s">
        <v>439</v>
      </c>
      <c r="J82" t="s">
        <v>448</v>
      </c>
      <c r="K82">
        <v>0</v>
      </c>
      <c r="L82" t="s">
        <v>147</v>
      </c>
      <c r="M82">
        <v>0</v>
      </c>
      <c r="N82" t="s">
        <v>147</v>
      </c>
      <c r="O82">
        <v>0</v>
      </c>
      <c r="P82" t="s">
        <v>147</v>
      </c>
      <c r="Q82">
        <v>0.9</v>
      </c>
      <c r="R82" t="s">
        <v>98</v>
      </c>
      <c r="S82">
        <v>0</v>
      </c>
      <c r="T82" t="s">
        <v>147</v>
      </c>
      <c r="U82">
        <v>0</v>
      </c>
      <c r="V82" t="s">
        <v>147</v>
      </c>
      <c r="W82">
        <v>0</v>
      </c>
      <c r="Y82" t="s">
        <v>6</v>
      </c>
      <c r="Z82">
        <v>37</v>
      </c>
      <c r="AA82" t="s">
        <v>123</v>
      </c>
      <c r="AB82" t="s">
        <v>447</v>
      </c>
      <c r="AC82" t="s">
        <v>13</v>
      </c>
      <c r="AD82" t="s">
        <v>15</v>
      </c>
      <c r="AI82" t="s">
        <v>33</v>
      </c>
      <c r="AJ82" t="s">
        <v>31</v>
      </c>
      <c r="AK82" t="s">
        <v>32</v>
      </c>
      <c r="AL82" t="s">
        <v>33</v>
      </c>
      <c r="AM82" t="s">
        <v>29</v>
      </c>
      <c r="AN82" t="s">
        <v>31</v>
      </c>
      <c r="AO82" t="s">
        <v>33</v>
      </c>
      <c r="AP82" t="s">
        <v>33</v>
      </c>
      <c r="AQ82" t="s">
        <v>29</v>
      </c>
      <c r="AR82" t="s">
        <v>33</v>
      </c>
      <c r="AS82" t="s">
        <v>33</v>
      </c>
      <c r="AT82" t="s">
        <v>33</v>
      </c>
      <c r="AU82" t="s">
        <v>33</v>
      </c>
      <c r="AW82" t="s">
        <v>33</v>
      </c>
      <c r="AX82" t="s">
        <v>33</v>
      </c>
      <c r="AY82" t="s">
        <v>31</v>
      </c>
      <c r="AZ82" t="s">
        <v>33</v>
      </c>
      <c r="BA82" t="s">
        <v>30</v>
      </c>
      <c r="BB82" t="s">
        <v>30</v>
      </c>
      <c r="BC82" t="s">
        <v>33</v>
      </c>
      <c r="BD82" t="s">
        <v>51</v>
      </c>
      <c r="BE82" t="s">
        <v>51</v>
      </c>
      <c r="BF82" t="s">
        <v>51</v>
      </c>
      <c r="BG82" t="s">
        <v>50</v>
      </c>
      <c r="BH82" t="s">
        <v>48</v>
      </c>
      <c r="BI82" t="s">
        <v>51</v>
      </c>
      <c r="BJ82" t="s">
        <v>51</v>
      </c>
      <c r="BK82" t="s">
        <v>51</v>
      </c>
      <c r="BL82" t="s">
        <v>51</v>
      </c>
      <c r="BM82" t="s">
        <v>51</v>
      </c>
      <c r="BN82" t="s">
        <v>50</v>
      </c>
      <c r="BO82" t="s">
        <v>50</v>
      </c>
      <c r="BP82" t="s">
        <v>157</v>
      </c>
      <c r="BQ82" t="s">
        <v>278</v>
      </c>
      <c r="BR82" t="s">
        <v>157</v>
      </c>
      <c r="BS82" t="s">
        <v>33</v>
      </c>
      <c r="BT82" t="s">
        <v>33</v>
      </c>
      <c r="CE82" t="s">
        <v>32</v>
      </c>
      <c r="CI82" t="s">
        <v>31</v>
      </c>
      <c r="CL82" t="s">
        <v>29</v>
      </c>
      <c r="CM82" t="s">
        <v>29</v>
      </c>
      <c r="CN82" t="s">
        <v>33</v>
      </c>
      <c r="CO82" t="s">
        <v>33</v>
      </c>
      <c r="CQ82" t="s">
        <v>29</v>
      </c>
      <c r="CR82" t="s">
        <v>29</v>
      </c>
      <c r="CS82" t="s">
        <v>29</v>
      </c>
      <c r="CT82" t="s">
        <v>29</v>
      </c>
      <c r="CU82" t="s">
        <v>29</v>
      </c>
      <c r="CV82" t="s">
        <v>32</v>
      </c>
      <c r="CW82" t="s">
        <v>32</v>
      </c>
      <c r="CX82" t="s">
        <v>75</v>
      </c>
      <c r="CY82" t="s">
        <v>73</v>
      </c>
      <c r="CZ82" t="s">
        <v>73</v>
      </c>
      <c r="DA82" t="s">
        <v>77</v>
      </c>
      <c r="DB82" t="s">
        <v>78</v>
      </c>
      <c r="DC82" t="s">
        <v>78</v>
      </c>
      <c r="DE82" t="s">
        <v>78</v>
      </c>
      <c r="DF82" t="s">
        <v>77</v>
      </c>
      <c r="DG82" t="s">
        <v>78</v>
      </c>
      <c r="DH82" t="s">
        <v>78</v>
      </c>
      <c r="DI82" t="s">
        <v>85</v>
      </c>
      <c r="DJ82" t="s">
        <v>88</v>
      </c>
      <c r="DK82" s="96">
        <v>46</v>
      </c>
      <c r="DL82" s="96">
        <v>0.57499999999999996</v>
      </c>
      <c r="DM82" s="96">
        <v>33</v>
      </c>
      <c r="DN82" s="96">
        <v>10</v>
      </c>
      <c r="DO82" s="96">
        <v>8</v>
      </c>
      <c r="DP82" s="96">
        <v>0.38095238095238093</v>
      </c>
      <c r="DQ82" s="96">
        <v>16</v>
      </c>
      <c r="DR82" s="104">
        <v>12</v>
      </c>
      <c r="DS82" s="104">
        <v>12</v>
      </c>
      <c r="DT82" s="104"/>
      <c r="DU82" s="104"/>
      <c r="DV82" s="104">
        <v>0</v>
      </c>
      <c r="DW82" s="104">
        <v>1</v>
      </c>
      <c r="DX82" s="104">
        <v>0</v>
      </c>
      <c r="DY82" s="104">
        <v>7</v>
      </c>
      <c r="DZ82" s="104">
        <v>8</v>
      </c>
      <c r="EA82" s="104">
        <v>4</v>
      </c>
      <c r="EB82" s="104">
        <v>4</v>
      </c>
      <c r="EC82" s="104">
        <v>8</v>
      </c>
      <c r="ED82" s="104">
        <v>0</v>
      </c>
      <c r="EE82" s="104">
        <v>0</v>
      </c>
      <c r="EF82" s="104">
        <v>0</v>
      </c>
      <c r="EG82" s="104"/>
      <c r="EH82" s="104">
        <v>8</v>
      </c>
    </row>
    <row r="83" spans="2:138" x14ac:dyDescent="0.25">
      <c r="B83">
        <v>7</v>
      </c>
      <c r="C83" t="s">
        <v>487</v>
      </c>
      <c r="D83">
        <v>1</v>
      </c>
      <c r="E83" s="50">
        <v>44504.752002314817</v>
      </c>
      <c r="G83" t="s">
        <v>4</v>
      </c>
      <c r="H83" t="s">
        <v>439</v>
      </c>
      <c r="J83" t="s">
        <v>446</v>
      </c>
      <c r="K83">
        <v>0</v>
      </c>
      <c r="L83" t="s">
        <v>147</v>
      </c>
      <c r="M83">
        <v>0</v>
      </c>
      <c r="N83" t="s">
        <v>147</v>
      </c>
      <c r="O83">
        <v>0</v>
      </c>
      <c r="P83" t="s">
        <v>147</v>
      </c>
      <c r="Q83">
        <v>1.5</v>
      </c>
      <c r="R83" t="s">
        <v>100</v>
      </c>
      <c r="S83">
        <v>0</v>
      </c>
      <c r="T83" t="s">
        <v>147</v>
      </c>
      <c r="U83">
        <v>0</v>
      </c>
      <c r="V83" t="s">
        <v>147</v>
      </c>
      <c r="W83">
        <v>0</v>
      </c>
      <c r="Y83" t="s">
        <v>6</v>
      </c>
      <c r="Z83">
        <v>3</v>
      </c>
      <c r="AA83" t="s">
        <v>8</v>
      </c>
      <c r="AB83" t="s">
        <v>147</v>
      </c>
      <c r="AC83" t="s">
        <v>13</v>
      </c>
      <c r="AD83" t="s">
        <v>15</v>
      </c>
      <c r="AI83" t="s">
        <v>33</v>
      </c>
      <c r="AJ83" t="s">
        <v>31</v>
      </c>
      <c r="AK83" t="s">
        <v>29</v>
      </c>
      <c r="AL83" t="s">
        <v>33</v>
      </c>
      <c r="AM83" t="s">
        <v>33</v>
      </c>
      <c r="AN83" t="s">
        <v>33</v>
      </c>
      <c r="AO83" t="s">
        <v>33</v>
      </c>
      <c r="AP83" t="s">
        <v>33</v>
      </c>
      <c r="AQ83" t="s">
        <v>33</v>
      </c>
      <c r="AR83" t="s">
        <v>33</v>
      </c>
      <c r="AS83" t="s">
        <v>33</v>
      </c>
      <c r="AT83" t="s">
        <v>33</v>
      </c>
      <c r="AU83" t="s">
        <v>33</v>
      </c>
      <c r="AW83" t="s">
        <v>33</v>
      </c>
      <c r="AX83" t="s">
        <v>33</v>
      </c>
      <c r="AY83" t="s">
        <v>33</v>
      </c>
      <c r="AZ83" t="s">
        <v>33</v>
      </c>
      <c r="BA83" t="s">
        <v>33</v>
      </c>
      <c r="BB83" t="s">
        <v>33</v>
      </c>
      <c r="BC83" t="s">
        <v>33</v>
      </c>
      <c r="BD83" t="s">
        <v>50</v>
      </c>
      <c r="BE83" t="s">
        <v>50</v>
      </c>
      <c r="BF83" t="s">
        <v>50</v>
      </c>
      <c r="BG83" t="s">
        <v>31</v>
      </c>
      <c r="BH83" t="s">
        <v>51</v>
      </c>
      <c r="BI83" t="s">
        <v>50</v>
      </c>
      <c r="BJ83" t="s">
        <v>51</v>
      </c>
      <c r="BK83" t="s">
        <v>49</v>
      </c>
      <c r="BL83" t="s">
        <v>31</v>
      </c>
      <c r="BM83" t="s">
        <v>51</v>
      </c>
      <c r="BN83" t="s">
        <v>50</v>
      </c>
      <c r="BO83" t="s">
        <v>31</v>
      </c>
      <c r="BP83" t="s">
        <v>156</v>
      </c>
      <c r="BQ83" t="s">
        <v>156</v>
      </c>
      <c r="BR83" t="s">
        <v>157</v>
      </c>
      <c r="BS83" t="s">
        <v>33</v>
      </c>
      <c r="BT83" t="s">
        <v>33</v>
      </c>
      <c r="CE83" t="s">
        <v>29</v>
      </c>
      <c r="CI83" t="s">
        <v>31</v>
      </c>
      <c r="CL83" t="s">
        <v>32</v>
      </c>
      <c r="CM83" t="s">
        <v>29</v>
      </c>
      <c r="CN83" t="s">
        <v>29</v>
      </c>
      <c r="CO83" t="s">
        <v>33</v>
      </c>
      <c r="CQ83" t="s">
        <v>29</v>
      </c>
      <c r="CR83" t="s">
        <v>29</v>
      </c>
      <c r="CS83" t="s">
        <v>33</v>
      </c>
      <c r="CT83" t="s">
        <v>29</v>
      </c>
      <c r="CU83" t="s">
        <v>32</v>
      </c>
      <c r="CV83" t="s">
        <v>32</v>
      </c>
      <c r="CW83" t="s">
        <v>32</v>
      </c>
      <c r="CX83" t="s">
        <v>74</v>
      </c>
      <c r="CY83" t="s">
        <v>74</v>
      </c>
      <c r="CZ83" t="s">
        <v>74</v>
      </c>
      <c r="DA83" t="s">
        <v>79</v>
      </c>
      <c r="DB83" t="s">
        <v>78</v>
      </c>
      <c r="DC83" t="s">
        <v>78</v>
      </c>
      <c r="DE83" t="s">
        <v>78</v>
      </c>
      <c r="DF83" t="s">
        <v>79</v>
      </c>
      <c r="DG83" t="s">
        <v>77</v>
      </c>
      <c r="DH83" t="s">
        <v>77</v>
      </c>
      <c r="DI83" t="s">
        <v>84</v>
      </c>
      <c r="DJ83" t="s">
        <v>6</v>
      </c>
      <c r="DK83" s="96">
        <v>38.5</v>
      </c>
      <c r="DL83" s="96">
        <v>0.48125000000000001</v>
      </c>
      <c r="DM83" s="96">
        <v>25.5</v>
      </c>
      <c r="DN83" s="96">
        <v>18</v>
      </c>
      <c r="DO83" s="96">
        <v>7</v>
      </c>
      <c r="DP83" s="96">
        <v>0.33333333333333331</v>
      </c>
      <c r="DQ83" s="96">
        <v>4.8</v>
      </c>
      <c r="DR83" s="104">
        <v>0</v>
      </c>
      <c r="DS83" s="104">
        <v>4.8</v>
      </c>
      <c r="DT83" s="104"/>
      <c r="DU83" s="104"/>
      <c r="DV83" s="104">
        <v>0</v>
      </c>
      <c r="DW83" s="104">
        <v>0</v>
      </c>
      <c r="DX83" s="104">
        <v>3</v>
      </c>
      <c r="DY83" s="104">
        <v>0</v>
      </c>
      <c r="DZ83" s="104">
        <v>3</v>
      </c>
      <c r="EA83" s="104">
        <v>1.8</v>
      </c>
      <c r="EB83" s="104">
        <v>0</v>
      </c>
      <c r="EC83" s="104">
        <v>1.8</v>
      </c>
      <c r="ED83" s="104">
        <v>0</v>
      </c>
      <c r="EE83" s="104">
        <v>0</v>
      </c>
      <c r="EF83" s="104">
        <v>0</v>
      </c>
      <c r="EG83" s="104"/>
      <c r="EH83" s="104">
        <v>1.8</v>
      </c>
    </row>
    <row r="84" spans="2:138" x14ac:dyDescent="0.25">
      <c r="B84">
        <v>8</v>
      </c>
      <c r="C84" t="s">
        <v>487</v>
      </c>
      <c r="D84">
        <v>1</v>
      </c>
      <c r="E84" s="50">
        <v>44505.307905092595</v>
      </c>
      <c r="G84" t="s">
        <v>4</v>
      </c>
      <c r="H84" t="s">
        <v>439</v>
      </c>
      <c r="J84" t="s">
        <v>445</v>
      </c>
      <c r="K84">
        <v>0</v>
      </c>
      <c r="L84" t="s">
        <v>147</v>
      </c>
      <c r="M84">
        <v>0</v>
      </c>
      <c r="N84" t="s">
        <v>147</v>
      </c>
      <c r="O84">
        <v>0</v>
      </c>
      <c r="P84" t="s">
        <v>147</v>
      </c>
      <c r="Q84">
        <v>1.1000000000000001</v>
      </c>
      <c r="R84" t="s">
        <v>100</v>
      </c>
      <c r="S84">
        <v>0</v>
      </c>
      <c r="T84" t="s">
        <v>147</v>
      </c>
      <c r="U84">
        <v>0</v>
      </c>
      <c r="V84" t="s">
        <v>147</v>
      </c>
      <c r="W84">
        <v>0</v>
      </c>
      <c r="Y84" t="s">
        <v>6</v>
      </c>
      <c r="Z84">
        <v>34</v>
      </c>
      <c r="AA84" t="s">
        <v>120</v>
      </c>
      <c r="AB84" t="s">
        <v>444</v>
      </c>
      <c r="AC84" t="s">
        <v>89</v>
      </c>
      <c r="AD84" t="s">
        <v>15</v>
      </c>
      <c r="AI84" t="s">
        <v>33</v>
      </c>
      <c r="AJ84" t="s">
        <v>31</v>
      </c>
      <c r="AK84" t="s">
        <v>29</v>
      </c>
      <c r="AL84" t="s">
        <v>33</v>
      </c>
      <c r="AM84" t="s">
        <v>33</v>
      </c>
      <c r="AN84" t="s">
        <v>31</v>
      </c>
      <c r="AO84" t="s">
        <v>33</v>
      </c>
      <c r="AP84" t="s">
        <v>33</v>
      </c>
      <c r="AQ84" t="s">
        <v>33</v>
      </c>
      <c r="AR84" t="s">
        <v>33</v>
      </c>
      <c r="AS84" t="s">
        <v>33</v>
      </c>
      <c r="AT84" t="s">
        <v>33</v>
      </c>
      <c r="AU84" t="s">
        <v>33</v>
      </c>
      <c r="AW84" t="s">
        <v>33</v>
      </c>
      <c r="AX84" t="s">
        <v>33</v>
      </c>
      <c r="AY84" t="s">
        <v>33</v>
      </c>
      <c r="AZ84" t="s">
        <v>33</v>
      </c>
      <c r="BA84" t="s">
        <v>33</v>
      </c>
      <c r="BB84" t="s">
        <v>33</v>
      </c>
      <c r="BC84" t="s">
        <v>33</v>
      </c>
      <c r="BD84" t="s">
        <v>51</v>
      </c>
      <c r="BE84" t="s">
        <v>51</v>
      </c>
      <c r="BF84" t="s">
        <v>51</v>
      </c>
      <c r="BG84" t="s">
        <v>50</v>
      </c>
      <c r="BH84" t="s">
        <v>31</v>
      </c>
      <c r="BI84" t="s">
        <v>51</v>
      </c>
      <c r="BJ84" t="s">
        <v>51</v>
      </c>
      <c r="BK84" t="s">
        <v>51</v>
      </c>
      <c r="BL84" t="s">
        <v>51</v>
      </c>
      <c r="BM84" t="s">
        <v>51</v>
      </c>
      <c r="BN84" t="s">
        <v>51</v>
      </c>
      <c r="BO84" t="s">
        <v>51</v>
      </c>
      <c r="BP84" t="s">
        <v>157</v>
      </c>
      <c r="BQ84" t="s">
        <v>157</v>
      </c>
      <c r="BR84" t="s">
        <v>157</v>
      </c>
      <c r="BS84" t="s">
        <v>33</v>
      </c>
      <c r="BT84" t="s">
        <v>33</v>
      </c>
      <c r="CE84" t="s">
        <v>33</v>
      </c>
      <c r="CI84" t="s">
        <v>33</v>
      </c>
      <c r="CL84" t="s">
        <v>33</v>
      </c>
      <c r="CM84" t="s">
        <v>33</v>
      </c>
      <c r="CN84" t="s">
        <v>32</v>
      </c>
      <c r="CO84" t="s">
        <v>32</v>
      </c>
      <c r="CQ84" t="s">
        <v>31</v>
      </c>
      <c r="CR84" t="s">
        <v>29</v>
      </c>
      <c r="CS84" t="s">
        <v>33</v>
      </c>
      <c r="CT84" t="s">
        <v>29</v>
      </c>
      <c r="CU84" t="s">
        <v>33</v>
      </c>
      <c r="CV84" t="s">
        <v>32</v>
      </c>
      <c r="CW84" t="s">
        <v>32</v>
      </c>
      <c r="CX84" t="s">
        <v>75</v>
      </c>
      <c r="CY84" t="s">
        <v>74</v>
      </c>
      <c r="CZ84" t="s">
        <v>74</v>
      </c>
      <c r="DA84" t="s">
        <v>77</v>
      </c>
      <c r="DB84" t="s">
        <v>78</v>
      </c>
      <c r="DC84" t="s">
        <v>78</v>
      </c>
      <c r="DE84" t="s">
        <v>79</v>
      </c>
      <c r="DF84" t="s">
        <v>77</v>
      </c>
      <c r="DG84" t="s">
        <v>79</v>
      </c>
      <c r="DH84" t="s">
        <v>79</v>
      </c>
      <c r="DI84" t="s">
        <v>84</v>
      </c>
      <c r="DJ84" t="s">
        <v>6</v>
      </c>
      <c r="DK84" s="96">
        <v>53.666666666666664</v>
      </c>
      <c r="DL84" s="96">
        <v>0.67083333333333328</v>
      </c>
      <c r="DM84" s="96">
        <v>27.666666666666668</v>
      </c>
      <c r="DN84" s="96">
        <v>20</v>
      </c>
      <c r="DO84" s="96">
        <v>8</v>
      </c>
      <c r="DP84" s="96">
        <v>0.38095238095238093</v>
      </c>
      <c r="DQ84" s="96">
        <v>7</v>
      </c>
      <c r="DR84" s="104">
        <v>0</v>
      </c>
      <c r="DS84" s="104">
        <v>7</v>
      </c>
      <c r="DT84" s="104"/>
      <c r="DU84" s="104"/>
      <c r="DV84" s="104">
        <v>0</v>
      </c>
      <c r="DW84" s="104">
        <v>0</v>
      </c>
      <c r="DX84" s="104">
        <v>4</v>
      </c>
      <c r="DY84" s="104">
        <v>0</v>
      </c>
      <c r="DZ84" s="104">
        <v>4</v>
      </c>
      <c r="EA84" s="104">
        <v>3</v>
      </c>
      <c r="EB84" s="104">
        <v>0</v>
      </c>
      <c r="EC84" s="104">
        <v>3</v>
      </c>
      <c r="ED84" s="104">
        <v>0</v>
      </c>
      <c r="EE84" s="104">
        <v>0</v>
      </c>
      <c r="EF84" s="104">
        <v>0</v>
      </c>
      <c r="EG84" s="104"/>
      <c r="EH84" s="104">
        <v>3</v>
      </c>
    </row>
    <row r="85" spans="2:138" x14ac:dyDescent="0.25">
      <c r="B85">
        <v>9</v>
      </c>
      <c r="C85" t="s">
        <v>487</v>
      </c>
      <c r="D85">
        <v>1</v>
      </c>
      <c r="E85" s="50">
        <v>44505.316076388888</v>
      </c>
      <c r="G85" t="s">
        <v>4</v>
      </c>
      <c r="H85" t="s">
        <v>439</v>
      </c>
      <c r="J85" t="s">
        <v>443</v>
      </c>
      <c r="K85">
        <v>0</v>
      </c>
      <c r="L85" t="s">
        <v>147</v>
      </c>
      <c r="M85">
        <v>0</v>
      </c>
      <c r="N85" t="s">
        <v>147</v>
      </c>
      <c r="O85">
        <v>0</v>
      </c>
      <c r="P85" t="s">
        <v>147</v>
      </c>
      <c r="Q85">
        <v>0.6</v>
      </c>
      <c r="R85" t="s">
        <v>98</v>
      </c>
      <c r="S85">
        <v>0</v>
      </c>
      <c r="T85" t="s">
        <v>147</v>
      </c>
      <c r="U85">
        <v>0</v>
      </c>
      <c r="V85" t="s">
        <v>147</v>
      </c>
      <c r="W85">
        <v>0</v>
      </c>
      <c r="Y85" t="s">
        <v>6</v>
      </c>
      <c r="Z85">
        <v>21</v>
      </c>
      <c r="AA85" t="s">
        <v>123</v>
      </c>
      <c r="AB85" t="s">
        <v>440</v>
      </c>
      <c r="AC85" t="s">
        <v>12</v>
      </c>
      <c r="AD85" t="s">
        <v>15</v>
      </c>
      <c r="AI85" t="s">
        <v>33</v>
      </c>
      <c r="AJ85" t="s">
        <v>31</v>
      </c>
      <c r="AK85" t="s">
        <v>29</v>
      </c>
      <c r="AL85" t="s">
        <v>33</v>
      </c>
      <c r="AM85" t="s">
        <v>30</v>
      </c>
      <c r="AN85" t="s">
        <v>31</v>
      </c>
      <c r="AO85" t="s">
        <v>33</v>
      </c>
      <c r="AP85" t="s">
        <v>33</v>
      </c>
      <c r="AQ85" t="s">
        <v>33</v>
      </c>
      <c r="AR85" t="s">
        <v>33</v>
      </c>
      <c r="AS85" t="s">
        <v>33</v>
      </c>
      <c r="AT85" t="s">
        <v>33</v>
      </c>
      <c r="AU85" t="s">
        <v>33</v>
      </c>
      <c r="AW85" t="s">
        <v>33</v>
      </c>
      <c r="AX85" t="s">
        <v>33</v>
      </c>
      <c r="AY85" t="s">
        <v>30</v>
      </c>
      <c r="AZ85" t="s">
        <v>33</v>
      </c>
      <c r="BA85" t="s">
        <v>33</v>
      </c>
      <c r="BB85" t="s">
        <v>33</v>
      </c>
      <c r="BC85" t="s">
        <v>33</v>
      </c>
      <c r="BD85" t="s">
        <v>51</v>
      </c>
      <c r="BE85" t="s">
        <v>51</v>
      </c>
      <c r="BF85" t="s">
        <v>51</v>
      </c>
      <c r="BG85" t="s">
        <v>51</v>
      </c>
      <c r="BH85" t="s">
        <v>31</v>
      </c>
      <c r="BI85" t="s">
        <v>51</v>
      </c>
      <c r="BJ85" t="s">
        <v>51</v>
      </c>
      <c r="BK85" t="s">
        <v>51</v>
      </c>
      <c r="BL85" t="s">
        <v>51</v>
      </c>
      <c r="BM85" t="s">
        <v>51</v>
      </c>
      <c r="BN85" t="s">
        <v>51</v>
      </c>
      <c r="BO85" t="s">
        <v>51</v>
      </c>
      <c r="BP85" t="s">
        <v>157</v>
      </c>
      <c r="BQ85" t="s">
        <v>31</v>
      </c>
      <c r="BR85" t="s">
        <v>157</v>
      </c>
      <c r="BS85" t="s">
        <v>33</v>
      </c>
      <c r="BT85" t="s">
        <v>30</v>
      </c>
      <c r="CE85" t="s">
        <v>33</v>
      </c>
      <c r="CI85" t="s">
        <v>31</v>
      </c>
      <c r="CL85" t="s">
        <v>30</v>
      </c>
      <c r="CM85" t="s">
        <v>33</v>
      </c>
      <c r="CN85" t="s">
        <v>33</v>
      </c>
      <c r="CO85" t="s">
        <v>33</v>
      </c>
      <c r="CQ85" t="s">
        <v>29</v>
      </c>
      <c r="CR85" t="s">
        <v>29</v>
      </c>
      <c r="CS85" t="s">
        <v>33</v>
      </c>
      <c r="CT85" t="s">
        <v>29</v>
      </c>
      <c r="CU85" t="s">
        <v>33</v>
      </c>
      <c r="CV85" t="s">
        <v>33</v>
      </c>
      <c r="CW85" t="s">
        <v>33</v>
      </c>
      <c r="CX85" t="s">
        <v>75</v>
      </c>
      <c r="CY85" t="s">
        <v>75</v>
      </c>
      <c r="CZ85" t="s">
        <v>75</v>
      </c>
      <c r="DA85" t="s">
        <v>77</v>
      </c>
      <c r="DB85" t="s">
        <v>77</v>
      </c>
      <c r="DC85" t="s">
        <v>77</v>
      </c>
      <c r="DE85" t="s">
        <v>78</v>
      </c>
      <c r="DF85" t="s">
        <v>77</v>
      </c>
      <c r="DG85" t="s">
        <v>79</v>
      </c>
      <c r="DH85" t="s">
        <v>79</v>
      </c>
      <c r="DI85" t="s">
        <v>85</v>
      </c>
      <c r="DJ85" t="s">
        <v>88</v>
      </c>
      <c r="DK85" s="96">
        <v>58.5</v>
      </c>
      <c r="DL85" s="96">
        <v>0.73124999999999996</v>
      </c>
      <c r="DM85" s="96">
        <v>35.5</v>
      </c>
      <c r="DN85" s="96">
        <v>16</v>
      </c>
      <c r="DO85" s="96">
        <v>8</v>
      </c>
      <c r="DP85" s="96">
        <v>0.38095238095238093</v>
      </c>
      <c r="DQ85" s="96">
        <v>6.05</v>
      </c>
      <c r="DR85" s="104">
        <v>0.55000000000000004</v>
      </c>
      <c r="DS85" s="104">
        <v>5.55</v>
      </c>
      <c r="DT85" s="104"/>
      <c r="DU85" s="104"/>
      <c r="DV85" s="104">
        <v>0</v>
      </c>
      <c r="DW85" s="104">
        <v>0</v>
      </c>
      <c r="DX85" s="104">
        <v>3</v>
      </c>
      <c r="DY85" s="104">
        <v>0</v>
      </c>
      <c r="DZ85" s="104">
        <v>3</v>
      </c>
      <c r="EA85" s="104">
        <v>2.5</v>
      </c>
      <c r="EB85" s="104">
        <v>0.5</v>
      </c>
      <c r="EC85" s="104">
        <v>3</v>
      </c>
      <c r="ED85" s="104">
        <v>0</v>
      </c>
      <c r="EE85" s="104">
        <v>0.05</v>
      </c>
      <c r="EF85" s="104">
        <v>0</v>
      </c>
      <c r="EG85" s="104"/>
      <c r="EH85" s="104">
        <v>3.05</v>
      </c>
    </row>
    <row r="86" spans="2:138" x14ac:dyDescent="0.25">
      <c r="B86">
        <v>10</v>
      </c>
      <c r="C86" t="s">
        <v>487</v>
      </c>
      <c r="D86">
        <v>1</v>
      </c>
      <c r="E86" s="50">
        <v>44505.326979166668</v>
      </c>
      <c r="G86" t="s">
        <v>4</v>
      </c>
      <c r="H86" t="s">
        <v>439</v>
      </c>
      <c r="J86" t="s">
        <v>442</v>
      </c>
      <c r="K86">
        <v>0</v>
      </c>
      <c r="L86" t="s">
        <v>147</v>
      </c>
      <c r="M86">
        <v>0</v>
      </c>
      <c r="N86" t="s">
        <v>147</v>
      </c>
      <c r="O86">
        <v>0</v>
      </c>
      <c r="P86" t="s">
        <v>147</v>
      </c>
      <c r="Q86">
        <v>2.8</v>
      </c>
      <c r="R86" t="s">
        <v>98</v>
      </c>
      <c r="S86">
        <v>0</v>
      </c>
      <c r="T86" t="s">
        <v>147</v>
      </c>
      <c r="U86">
        <v>0</v>
      </c>
      <c r="V86" t="s">
        <v>147</v>
      </c>
      <c r="W86">
        <v>0</v>
      </c>
      <c r="Y86" t="s">
        <v>6</v>
      </c>
      <c r="Z86">
        <v>20</v>
      </c>
      <c r="AA86" t="s">
        <v>123</v>
      </c>
      <c r="AB86" t="s">
        <v>440</v>
      </c>
      <c r="AC86" t="s">
        <v>12</v>
      </c>
      <c r="AD86" t="s">
        <v>16</v>
      </c>
      <c r="AI86" t="s">
        <v>33</v>
      </c>
      <c r="AJ86" t="s">
        <v>31</v>
      </c>
      <c r="AK86" t="s">
        <v>31</v>
      </c>
      <c r="AL86" t="s">
        <v>33</v>
      </c>
      <c r="AM86" t="s">
        <v>33</v>
      </c>
      <c r="AN86" t="s">
        <v>33</v>
      </c>
      <c r="AO86" t="s">
        <v>31</v>
      </c>
      <c r="AP86" t="s">
        <v>33</v>
      </c>
      <c r="AQ86" t="s">
        <v>33</v>
      </c>
      <c r="AR86" t="s">
        <v>33</v>
      </c>
      <c r="AS86" t="s">
        <v>33</v>
      </c>
      <c r="AT86" t="s">
        <v>33</v>
      </c>
      <c r="AU86" t="s">
        <v>33</v>
      </c>
      <c r="AW86" t="s">
        <v>33</v>
      </c>
      <c r="AX86" t="s">
        <v>33</v>
      </c>
      <c r="AY86" t="s">
        <v>33</v>
      </c>
      <c r="AZ86" t="s">
        <v>33</v>
      </c>
      <c r="BA86" t="s">
        <v>33</v>
      </c>
      <c r="BB86" t="s">
        <v>31</v>
      </c>
      <c r="BC86" t="s">
        <v>33</v>
      </c>
      <c r="BD86" t="s">
        <v>51</v>
      </c>
      <c r="BE86" t="s">
        <v>51</v>
      </c>
      <c r="BF86" t="s">
        <v>51</v>
      </c>
      <c r="BG86" t="s">
        <v>51</v>
      </c>
      <c r="BH86" t="s">
        <v>50</v>
      </c>
      <c r="BI86" t="s">
        <v>51</v>
      </c>
      <c r="BJ86" t="s">
        <v>51</v>
      </c>
      <c r="BK86" t="s">
        <v>51</v>
      </c>
      <c r="BL86" t="s">
        <v>51</v>
      </c>
      <c r="BM86" t="s">
        <v>51</v>
      </c>
      <c r="BN86" t="s">
        <v>51</v>
      </c>
      <c r="BO86" t="s">
        <v>51</v>
      </c>
      <c r="BP86" t="s">
        <v>31</v>
      </c>
      <c r="BQ86" t="s">
        <v>157</v>
      </c>
      <c r="BR86" t="s">
        <v>157</v>
      </c>
      <c r="BS86" t="s">
        <v>33</v>
      </c>
      <c r="BT86" t="s">
        <v>33</v>
      </c>
      <c r="CE86" t="s">
        <v>33</v>
      </c>
      <c r="CI86" t="s">
        <v>31</v>
      </c>
      <c r="CL86" t="s">
        <v>33</v>
      </c>
      <c r="CM86" t="s">
        <v>33</v>
      </c>
      <c r="CN86" t="s">
        <v>29</v>
      </c>
      <c r="CO86" t="s">
        <v>33</v>
      </c>
      <c r="CQ86" t="s">
        <v>29</v>
      </c>
      <c r="CR86" t="s">
        <v>29</v>
      </c>
      <c r="CS86" t="s">
        <v>33</v>
      </c>
      <c r="CT86" t="s">
        <v>29</v>
      </c>
      <c r="CU86" t="s">
        <v>33</v>
      </c>
      <c r="CV86" t="s">
        <v>33</v>
      </c>
      <c r="CW86" t="s">
        <v>33</v>
      </c>
      <c r="CX86" t="s">
        <v>73</v>
      </c>
      <c r="CY86" t="s">
        <v>73</v>
      </c>
      <c r="CZ86" t="s">
        <v>73</v>
      </c>
      <c r="DA86" t="s">
        <v>78</v>
      </c>
      <c r="DB86" t="s">
        <v>77</v>
      </c>
      <c r="DC86" t="s">
        <v>78</v>
      </c>
      <c r="DE86" t="s">
        <v>78</v>
      </c>
      <c r="DF86" t="s">
        <v>77</v>
      </c>
      <c r="DG86" t="s">
        <v>78</v>
      </c>
      <c r="DH86" t="s">
        <v>78</v>
      </c>
      <c r="DI86" t="s">
        <v>84</v>
      </c>
      <c r="DJ86" t="s">
        <v>88</v>
      </c>
      <c r="DK86" s="96">
        <v>51.5</v>
      </c>
      <c r="DL86" s="96">
        <v>0.64375000000000004</v>
      </c>
      <c r="DM86" s="96">
        <v>29.5</v>
      </c>
      <c r="DN86" s="96">
        <v>16</v>
      </c>
      <c r="DO86" s="96">
        <v>5</v>
      </c>
      <c r="DP86" s="96">
        <v>0.23809523809523808</v>
      </c>
      <c r="DQ86" s="96">
        <v>10</v>
      </c>
      <c r="DR86" s="104">
        <v>1.5</v>
      </c>
      <c r="DS86" s="104">
        <v>10</v>
      </c>
      <c r="DT86" s="104"/>
      <c r="DU86" s="104"/>
      <c r="DV86" s="104">
        <v>0</v>
      </c>
      <c r="DW86" s="104">
        <v>1.5</v>
      </c>
      <c r="DX86" s="104">
        <v>1.5</v>
      </c>
      <c r="DY86" s="104">
        <v>0</v>
      </c>
      <c r="DZ86" s="104">
        <v>3</v>
      </c>
      <c r="EA86" s="104">
        <v>7</v>
      </c>
      <c r="EB86" s="104">
        <v>0</v>
      </c>
      <c r="EC86" s="104">
        <v>7</v>
      </c>
      <c r="ED86" s="104">
        <v>0</v>
      </c>
      <c r="EE86" s="104">
        <v>0</v>
      </c>
      <c r="EF86" s="104">
        <v>0</v>
      </c>
      <c r="EG86" s="104"/>
      <c r="EH86" s="104">
        <v>7</v>
      </c>
    </row>
    <row r="87" spans="2:138" x14ac:dyDescent="0.25">
      <c r="B87">
        <v>11</v>
      </c>
      <c r="C87" t="s">
        <v>487</v>
      </c>
      <c r="D87">
        <v>1</v>
      </c>
      <c r="E87" s="50">
        <v>44505.33494212963</v>
      </c>
      <c r="G87" t="s">
        <v>4</v>
      </c>
      <c r="H87" t="s">
        <v>439</v>
      </c>
      <c r="J87" t="s">
        <v>441</v>
      </c>
      <c r="K87">
        <v>0</v>
      </c>
      <c r="L87" t="s">
        <v>147</v>
      </c>
      <c r="M87">
        <v>0</v>
      </c>
      <c r="N87" t="s">
        <v>147</v>
      </c>
      <c r="O87">
        <v>0</v>
      </c>
      <c r="P87" t="s">
        <v>147</v>
      </c>
      <c r="Q87">
        <v>4</v>
      </c>
      <c r="R87" t="s">
        <v>98</v>
      </c>
      <c r="S87">
        <v>0</v>
      </c>
      <c r="T87" t="s">
        <v>147</v>
      </c>
      <c r="U87">
        <v>0</v>
      </c>
      <c r="V87" t="s">
        <v>147</v>
      </c>
      <c r="W87">
        <v>0</v>
      </c>
      <c r="Y87" t="s">
        <v>6</v>
      </c>
      <c r="Z87">
        <v>40</v>
      </c>
      <c r="AA87" t="s">
        <v>123</v>
      </c>
      <c r="AB87" t="s">
        <v>440</v>
      </c>
      <c r="AC87" t="s">
        <v>13</v>
      </c>
      <c r="AD87" t="s">
        <v>15</v>
      </c>
      <c r="AI87" t="s">
        <v>33</v>
      </c>
      <c r="AJ87" t="s">
        <v>33</v>
      </c>
      <c r="AK87" t="s">
        <v>31</v>
      </c>
      <c r="AL87" t="s">
        <v>33</v>
      </c>
      <c r="AM87" t="s">
        <v>33</v>
      </c>
      <c r="AN87" t="s">
        <v>33</v>
      </c>
      <c r="AO87" t="s">
        <v>33</v>
      </c>
      <c r="AP87" t="s">
        <v>33</v>
      </c>
      <c r="AQ87" t="s">
        <v>33</v>
      </c>
      <c r="AR87" t="s">
        <v>33</v>
      </c>
      <c r="AS87" t="s">
        <v>33</v>
      </c>
      <c r="AT87" t="s">
        <v>33</v>
      </c>
      <c r="AU87" t="s">
        <v>33</v>
      </c>
      <c r="AW87" t="s">
        <v>33</v>
      </c>
      <c r="AX87" t="s">
        <v>33</v>
      </c>
      <c r="AY87" t="s">
        <v>33</v>
      </c>
      <c r="AZ87" t="s">
        <v>33</v>
      </c>
      <c r="BA87" t="s">
        <v>32</v>
      </c>
      <c r="BB87" t="s">
        <v>32</v>
      </c>
      <c r="BC87" t="s">
        <v>32</v>
      </c>
      <c r="BD87" t="s">
        <v>51</v>
      </c>
      <c r="BE87" t="s">
        <v>51</v>
      </c>
      <c r="BF87" t="s">
        <v>51</v>
      </c>
      <c r="BG87" t="s">
        <v>51</v>
      </c>
      <c r="BH87" t="s">
        <v>31</v>
      </c>
      <c r="BI87" t="s">
        <v>51</v>
      </c>
      <c r="BJ87" t="s">
        <v>51</v>
      </c>
      <c r="BK87" t="s">
        <v>51</v>
      </c>
      <c r="BL87" t="s">
        <v>51</v>
      </c>
      <c r="BM87" t="s">
        <v>51</v>
      </c>
      <c r="BN87" t="s">
        <v>51</v>
      </c>
      <c r="BO87" t="s">
        <v>51</v>
      </c>
      <c r="BP87" t="s">
        <v>156</v>
      </c>
      <c r="BQ87" t="s">
        <v>157</v>
      </c>
      <c r="BR87" t="s">
        <v>157</v>
      </c>
      <c r="BS87" t="s">
        <v>33</v>
      </c>
      <c r="BT87" t="s">
        <v>32</v>
      </c>
      <c r="CE87" t="s">
        <v>33</v>
      </c>
      <c r="CI87" t="s">
        <v>31</v>
      </c>
      <c r="CL87" t="s">
        <v>33</v>
      </c>
      <c r="CM87" t="s">
        <v>29</v>
      </c>
      <c r="CN87" t="s">
        <v>33</v>
      </c>
      <c r="CO87" t="s">
        <v>33</v>
      </c>
      <c r="CQ87" t="s">
        <v>29</v>
      </c>
      <c r="CR87" t="s">
        <v>31</v>
      </c>
      <c r="CS87" t="s">
        <v>32</v>
      </c>
      <c r="CT87" t="s">
        <v>29</v>
      </c>
      <c r="CU87" t="s">
        <v>31</v>
      </c>
      <c r="CV87" t="s">
        <v>32</v>
      </c>
      <c r="CW87" t="s">
        <v>33</v>
      </c>
      <c r="CX87" t="s">
        <v>73</v>
      </c>
      <c r="CY87" t="s">
        <v>73</v>
      </c>
      <c r="CZ87" t="s">
        <v>73</v>
      </c>
      <c r="DA87" t="s">
        <v>78</v>
      </c>
      <c r="DB87" t="s">
        <v>78</v>
      </c>
      <c r="DC87" t="s">
        <v>78</v>
      </c>
      <c r="DE87" t="s">
        <v>78</v>
      </c>
      <c r="DF87" t="s">
        <v>78</v>
      </c>
      <c r="DG87" t="s">
        <v>78</v>
      </c>
      <c r="DH87" t="s">
        <v>78</v>
      </c>
      <c r="DI87" t="s">
        <v>84</v>
      </c>
      <c r="DJ87" t="s">
        <v>88</v>
      </c>
      <c r="DK87" s="96">
        <v>55</v>
      </c>
      <c r="DL87" s="96">
        <v>0.6875</v>
      </c>
      <c r="DM87" s="96">
        <v>32</v>
      </c>
      <c r="DN87" s="96">
        <v>17</v>
      </c>
      <c r="DO87" s="96">
        <v>5</v>
      </c>
      <c r="DP87" s="96">
        <v>0.23809523809523808</v>
      </c>
      <c r="DQ87" s="96">
        <v>3</v>
      </c>
      <c r="DR87" s="104">
        <v>1</v>
      </c>
      <c r="DS87" s="104">
        <v>2</v>
      </c>
      <c r="DT87" s="104"/>
      <c r="DU87" s="104"/>
      <c r="DV87" s="104">
        <v>0</v>
      </c>
      <c r="DW87" s="104">
        <v>0</v>
      </c>
      <c r="DX87" s="104">
        <v>1</v>
      </c>
      <c r="DY87" s="104">
        <v>0</v>
      </c>
      <c r="DZ87" s="104">
        <v>1</v>
      </c>
      <c r="EA87" s="104">
        <v>1</v>
      </c>
      <c r="EB87" s="104">
        <v>1</v>
      </c>
      <c r="EC87" s="104">
        <v>2</v>
      </c>
      <c r="ED87" s="104">
        <v>0</v>
      </c>
      <c r="EE87" s="104">
        <v>0</v>
      </c>
      <c r="EF87" s="104">
        <v>0</v>
      </c>
      <c r="EG87" s="104"/>
      <c r="EH87" s="104">
        <v>2</v>
      </c>
    </row>
    <row r="88" spans="2:138" x14ac:dyDescent="0.25">
      <c r="B88">
        <v>12</v>
      </c>
      <c r="C88" t="s">
        <v>487</v>
      </c>
      <c r="D88">
        <v>1</v>
      </c>
      <c r="E88" s="50">
        <v>44505.349861111114</v>
      </c>
      <c r="G88" t="s">
        <v>4</v>
      </c>
      <c r="H88" t="s">
        <v>439</v>
      </c>
      <c r="J88" t="s">
        <v>438</v>
      </c>
      <c r="K88">
        <v>0</v>
      </c>
      <c r="L88" t="s">
        <v>147</v>
      </c>
      <c r="M88">
        <v>0</v>
      </c>
      <c r="N88" t="s">
        <v>147</v>
      </c>
      <c r="O88">
        <v>0</v>
      </c>
      <c r="P88" t="s">
        <v>147</v>
      </c>
      <c r="Q88">
        <v>1.7</v>
      </c>
      <c r="R88" t="s">
        <v>100</v>
      </c>
      <c r="S88">
        <v>0</v>
      </c>
      <c r="T88" t="s">
        <v>147</v>
      </c>
      <c r="U88">
        <v>0</v>
      </c>
      <c r="V88" t="s">
        <v>147</v>
      </c>
      <c r="W88">
        <v>0</v>
      </c>
      <c r="Y88" t="s">
        <v>6</v>
      </c>
      <c r="Z88">
        <v>20</v>
      </c>
      <c r="AA88" t="s">
        <v>8</v>
      </c>
      <c r="AB88" t="s">
        <v>147</v>
      </c>
      <c r="AC88" t="s">
        <v>13</v>
      </c>
      <c r="AD88" t="s">
        <v>15</v>
      </c>
      <c r="AI88" t="s">
        <v>33</v>
      </c>
      <c r="AJ88" t="s">
        <v>33</v>
      </c>
      <c r="AK88" t="s">
        <v>30</v>
      </c>
      <c r="AL88" t="s">
        <v>33</v>
      </c>
      <c r="AM88" t="s">
        <v>33</v>
      </c>
      <c r="AN88" t="s">
        <v>33</v>
      </c>
      <c r="AO88" t="s">
        <v>33</v>
      </c>
      <c r="AP88" t="s">
        <v>33</v>
      </c>
      <c r="AQ88" t="s">
        <v>33</v>
      </c>
      <c r="AR88" t="s">
        <v>33</v>
      </c>
      <c r="AS88" t="s">
        <v>33</v>
      </c>
      <c r="AT88" t="s">
        <v>33</v>
      </c>
      <c r="AU88" t="s">
        <v>33</v>
      </c>
      <c r="AW88" t="s">
        <v>33</v>
      </c>
      <c r="AX88" t="s">
        <v>33</v>
      </c>
      <c r="AY88" t="s">
        <v>33</v>
      </c>
      <c r="AZ88" t="s">
        <v>33</v>
      </c>
      <c r="BA88" t="s">
        <v>31</v>
      </c>
      <c r="BB88" t="s">
        <v>31</v>
      </c>
      <c r="BC88" t="s">
        <v>31</v>
      </c>
      <c r="BD88" t="s">
        <v>51</v>
      </c>
      <c r="BE88" t="s">
        <v>51</v>
      </c>
      <c r="BF88" t="s">
        <v>51</v>
      </c>
      <c r="BG88" t="s">
        <v>51</v>
      </c>
      <c r="BH88" t="s">
        <v>31</v>
      </c>
      <c r="BI88" t="s">
        <v>51</v>
      </c>
      <c r="BJ88" t="s">
        <v>51</v>
      </c>
      <c r="BK88" t="s">
        <v>51</v>
      </c>
      <c r="BL88" t="s">
        <v>51</v>
      </c>
      <c r="BM88" t="s">
        <v>51</v>
      </c>
      <c r="BN88" t="s">
        <v>51</v>
      </c>
      <c r="BO88" t="s">
        <v>51</v>
      </c>
      <c r="BP88" t="s">
        <v>156</v>
      </c>
      <c r="BQ88" t="s">
        <v>157</v>
      </c>
      <c r="BR88" t="s">
        <v>157</v>
      </c>
      <c r="BS88" t="s">
        <v>33</v>
      </c>
      <c r="BT88" t="s">
        <v>33</v>
      </c>
      <c r="CE88" t="s">
        <v>33</v>
      </c>
      <c r="CI88" t="s">
        <v>32</v>
      </c>
      <c r="CL88" t="s">
        <v>29</v>
      </c>
      <c r="CM88" t="s">
        <v>29</v>
      </c>
      <c r="CN88" t="s">
        <v>33</v>
      </c>
      <c r="CO88" t="s">
        <v>33</v>
      </c>
      <c r="CQ88" t="s">
        <v>31</v>
      </c>
      <c r="CR88" t="s">
        <v>29</v>
      </c>
      <c r="CS88" t="s">
        <v>32</v>
      </c>
      <c r="CT88" t="s">
        <v>32</v>
      </c>
      <c r="CU88" t="s">
        <v>31</v>
      </c>
      <c r="CV88" t="s">
        <v>32</v>
      </c>
      <c r="CW88" t="s">
        <v>32</v>
      </c>
      <c r="CX88" t="s">
        <v>73</v>
      </c>
      <c r="CY88" t="s">
        <v>73</v>
      </c>
      <c r="CZ88" t="s">
        <v>73</v>
      </c>
      <c r="DA88" t="s">
        <v>79</v>
      </c>
      <c r="DB88" t="s">
        <v>79</v>
      </c>
      <c r="DC88" t="s">
        <v>79</v>
      </c>
      <c r="DE88" t="s">
        <v>79</v>
      </c>
      <c r="DF88" t="s">
        <v>79</v>
      </c>
      <c r="DG88" t="s">
        <v>79</v>
      </c>
      <c r="DH88" t="s">
        <v>79</v>
      </c>
      <c r="DI88" t="s">
        <v>31</v>
      </c>
      <c r="DJ88" t="s">
        <v>6</v>
      </c>
      <c r="DK88" s="96">
        <v>50</v>
      </c>
      <c r="DL88" s="96">
        <v>0.625</v>
      </c>
      <c r="DM88" s="96">
        <v>32</v>
      </c>
      <c r="DN88" s="96">
        <v>15</v>
      </c>
      <c r="DO88" s="96">
        <v>8</v>
      </c>
      <c r="DP88" s="96">
        <v>0.38095238095238093</v>
      </c>
      <c r="DQ88" s="96">
        <v>8.1999999999999993</v>
      </c>
      <c r="DR88" s="104">
        <v>4</v>
      </c>
      <c r="DS88" s="104">
        <v>8.1999999999999993</v>
      </c>
      <c r="DT88" s="104"/>
      <c r="DU88" s="104"/>
      <c r="DV88" s="104">
        <v>0</v>
      </c>
      <c r="DW88" s="104">
        <v>4</v>
      </c>
      <c r="DX88" s="104">
        <v>4</v>
      </c>
      <c r="DY88" s="104">
        <v>0</v>
      </c>
      <c r="DZ88" s="104">
        <v>8</v>
      </c>
      <c r="EA88" s="104">
        <v>0.2</v>
      </c>
      <c r="EB88" s="104">
        <v>0</v>
      </c>
      <c r="EC88" s="104">
        <v>0.2</v>
      </c>
      <c r="ED88" s="104">
        <v>0</v>
      </c>
      <c r="EE88" s="104">
        <v>0</v>
      </c>
      <c r="EF88" s="104">
        <v>0</v>
      </c>
      <c r="EG88" s="104"/>
      <c r="EH88" s="104">
        <v>0.2</v>
      </c>
    </row>
    <row r="89" spans="2:138" x14ac:dyDescent="0.25">
      <c r="B89">
        <v>13</v>
      </c>
      <c r="C89" t="s">
        <v>487</v>
      </c>
      <c r="D89">
        <v>1</v>
      </c>
      <c r="E89" s="50">
        <v>44537.38789351852</v>
      </c>
      <c r="G89" t="s">
        <v>249</v>
      </c>
      <c r="H89" t="s">
        <v>434</v>
      </c>
      <c r="J89" t="s">
        <v>437</v>
      </c>
      <c r="K89">
        <v>0</v>
      </c>
      <c r="L89" t="s">
        <v>147</v>
      </c>
      <c r="M89">
        <v>0.4</v>
      </c>
      <c r="N89" t="s">
        <v>147</v>
      </c>
      <c r="O89" t="s">
        <v>147</v>
      </c>
      <c r="P89" t="s">
        <v>147</v>
      </c>
      <c r="Q89">
        <v>1.07</v>
      </c>
      <c r="R89" t="s">
        <v>147</v>
      </c>
      <c r="S89">
        <v>0</v>
      </c>
      <c r="T89" t="s">
        <v>147</v>
      </c>
      <c r="U89">
        <v>0</v>
      </c>
      <c r="V89" t="s">
        <v>147</v>
      </c>
      <c r="W89" t="s">
        <v>436</v>
      </c>
      <c r="Y89" t="s">
        <v>6</v>
      </c>
      <c r="Z89">
        <v>24</v>
      </c>
      <c r="AA89" t="s">
        <v>9</v>
      </c>
      <c r="AB89" t="s">
        <v>435</v>
      </c>
      <c r="AC89" t="s">
        <v>13</v>
      </c>
      <c r="AD89" t="s">
        <v>15</v>
      </c>
      <c r="AI89" t="s">
        <v>32</v>
      </c>
      <c r="AJ89" t="s">
        <v>31</v>
      </c>
      <c r="AK89" t="s">
        <v>30</v>
      </c>
      <c r="AL89" t="s">
        <v>33</v>
      </c>
      <c r="AM89" t="s">
        <v>32</v>
      </c>
      <c r="AN89" t="s">
        <v>31</v>
      </c>
      <c r="AO89" t="s">
        <v>31</v>
      </c>
      <c r="AP89" t="s">
        <v>33</v>
      </c>
      <c r="AQ89" t="s">
        <v>33</v>
      </c>
      <c r="AR89" t="s">
        <v>32</v>
      </c>
      <c r="AS89" t="s">
        <v>32</v>
      </c>
      <c r="AT89" t="s">
        <v>32</v>
      </c>
      <c r="AU89" t="s">
        <v>32</v>
      </c>
      <c r="AW89" t="s">
        <v>33</v>
      </c>
      <c r="AX89" t="s">
        <v>33</v>
      </c>
      <c r="AY89" t="s">
        <v>31</v>
      </c>
      <c r="AZ89" t="s">
        <v>32</v>
      </c>
      <c r="BA89" t="s">
        <v>32</v>
      </c>
      <c r="BB89" t="s">
        <v>32</v>
      </c>
      <c r="BC89" t="s">
        <v>30</v>
      </c>
      <c r="BD89" t="s">
        <v>50</v>
      </c>
      <c r="BE89" t="s">
        <v>51</v>
      </c>
      <c r="BF89" t="s">
        <v>50</v>
      </c>
      <c r="BG89" t="s">
        <v>51</v>
      </c>
      <c r="BH89" t="s">
        <v>31</v>
      </c>
      <c r="BI89" t="s">
        <v>50</v>
      </c>
      <c r="BJ89" t="s">
        <v>50</v>
      </c>
      <c r="BK89" t="s">
        <v>51</v>
      </c>
      <c r="BL89" t="s">
        <v>51</v>
      </c>
      <c r="BM89" t="s">
        <v>51</v>
      </c>
      <c r="BN89" t="s">
        <v>51</v>
      </c>
      <c r="BO89" t="s">
        <v>51</v>
      </c>
      <c r="BP89" t="s">
        <v>156</v>
      </c>
      <c r="BQ89" t="s">
        <v>34</v>
      </c>
      <c r="BR89" t="s">
        <v>156</v>
      </c>
      <c r="BS89" t="s">
        <v>33</v>
      </c>
      <c r="BT89" t="s">
        <v>31</v>
      </c>
      <c r="CE89" t="s">
        <v>30</v>
      </c>
      <c r="CI89" t="s">
        <v>32</v>
      </c>
      <c r="CL89" t="s">
        <v>29</v>
      </c>
      <c r="CM89" t="s">
        <v>32</v>
      </c>
      <c r="CN89" t="s">
        <v>33</v>
      </c>
      <c r="CO89" t="s">
        <v>32</v>
      </c>
      <c r="CQ89" t="s">
        <v>31</v>
      </c>
      <c r="CR89" t="s">
        <v>29</v>
      </c>
      <c r="CS89" t="s">
        <v>32</v>
      </c>
      <c r="CT89" t="s">
        <v>30</v>
      </c>
      <c r="CU89" t="s">
        <v>32</v>
      </c>
      <c r="CV89" t="s">
        <v>32</v>
      </c>
      <c r="CW89" t="s">
        <v>32</v>
      </c>
      <c r="CX89" t="s">
        <v>73</v>
      </c>
      <c r="CY89" t="s">
        <v>73</v>
      </c>
      <c r="CZ89" t="s">
        <v>73</v>
      </c>
      <c r="DA89" t="s">
        <v>78</v>
      </c>
      <c r="DB89" t="s">
        <v>79</v>
      </c>
      <c r="DC89" t="s">
        <v>79</v>
      </c>
      <c r="DE89" t="s">
        <v>78</v>
      </c>
      <c r="DF89" t="s">
        <v>78</v>
      </c>
      <c r="DG89" t="s">
        <v>79</v>
      </c>
      <c r="DH89" t="s">
        <v>78</v>
      </c>
      <c r="DI89" t="s">
        <v>31</v>
      </c>
      <c r="DJ89" t="s">
        <v>88</v>
      </c>
      <c r="DK89" s="96">
        <v>32.75</v>
      </c>
      <c r="DL89" s="96">
        <v>0.40937499999999999</v>
      </c>
      <c r="DM89" s="96">
        <v>15.75</v>
      </c>
      <c r="DN89" s="96">
        <v>11</v>
      </c>
      <c r="DO89" s="96">
        <v>2</v>
      </c>
      <c r="DP89" s="96">
        <v>9.5238095238095233E-2</v>
      </c>
      <c r="DQ89" s="96">
        <v>8.0671819262782414</v>
      </c>
      <c r="DR89" s="104">
        <v>7.170630202140309</v>
      </c>
      <c r="DS89" s="104">
        <v>6.9482758620689662</v>
      </c>
      <c r="DT89" s="104"/>
      <c r="DU89" s="104"/>
      <c r="DV89" s="104">
        <v>0</v>
      </c>
      <c r="DW89" s="104">
        <v>0</v>
      </c>
      <c r="DX89" s="104">
        <v>0</v>
      </c>
      <c r="DY89" s="104">
        <v>6.0344827586206895</v>
      </c>
      <c r="DZ89" s="104">
        <v>6.0344827586206895</v>
      </c>
      <c r="EA89" s="104">
        <v>0.89655172413793105</v>
      </c>
      <c r="EB89" s="104">
        <v>1.1189060642092747</v>
      </c>
      <c r="EC89" s="104">
        <v>2.0154577883472058</v>
      </c>
      <c r="ED89" s="104">
        <v>0</v>
      </c>
      <c r="EE89" s="104">
        <v>1.7241379310344827E-2</v>
      </c>
      <c r="EF89" s="104">
        <v>0</v>
      </c>
      <c r="EG89" s="104"/>
      <c r="EH89" s="104">
        <v>2.0326991676575505</v>
      </c>
    </row>
    <row r="90" spans="2:138" x14ac:dyDescent="0.25">
      <c r="B90">
        <v>14</v>
      </c>
      <c r="C90" t="s">
        <v>487</v>
      </c>
      <c r="D90">
        <v>1</v>
      </c>
      <c r="E90" s="50">
        <v>44537.443055555559</v>
      </c>
      <c r="G90" t="s">
        <v>249</v>
      </c>
      <c r="H90" t="s">
        <v>434</v>
      </c>
      <c r="J90" t="s">
        <v>251</v>
      </c>
      <c r="K90">
        <v>0</v>
      </c>
      <c r="L90" t="s">
        <v>147</v>
      </c>
      <c r="M90">
        <v>0</v>
      </c>
      <c r="N90" t="s">
        <v>147</v>
      </c>
      <c r="O90">
        <v>5</v>
      </c>
      <c r="P90" t="s">
        <v>147</v>
      </c>
      <c r="Q90">
        <v>2</v>
      </c>
      <c r="R90" t="s">
        <v>147</v>
      </c>
      <c r="S90">
        <v>0</v>
      </c>
      <c r="T90" t="s">
        <v>147</v>
      </c>
      <c r="U90">
        <v>0</v>
      </c>
      <c r="V90" t="s">
        <v>147</v>
      </c>
      <c r="W90" t="s">
        <v>433</v>
      </c>
      <c r="Y90" t="s">
        <v>6</v>
      </c>
      <c r="Z90">
        <v>21</v>
      </c>
      <c r="AA90" t="s">
        <v>9</v>
      </c>
      <c r="AB90" t="s">
        <v>432</v>
      </c>
      <c r="AC90" t="s">
        <v>13</v>
      </c>
      <c r="AD90" t="s">
        <v>15</v>
      </c>
      <c r="AI90" t="s">
        <v>32</v>
      </c>
      <c r="AJ90" t="s">
        <v>31</v>
      </c>
      <c r="AK90" t="s">
        <v>32</v>
      </c>
      <c r="AL90" t="s">
        <v>33</v>
      </c>
      <c r="AM90" t="s">
        <v>33</v>
      </c>
      <c r="AN90" t="s">
        <v>31</v>
      </c>
      <c r="AO90" t="s">
        <v>32</v>
      </c>
      <c r="AP90" t="s">
        <v>33</v>
      </c>
      <c r="AQ90" t="s">
        <v>30</v>
      </c>
      <c r="AR90" t="s">
        <v>32</v>
      </c>
      <c r="AS90" t="s">
        <v>31</v>
      </c>
      <c r="AT90" t="s">
        <v>32</v>
      </c>
      <c r="AU90" t="s">
        <v>31</v>
      </c>
      <c r="AW90" t="s">
        <v>32</v>
      </c>
      <c r="AX90" t="s">
        <v>32</v>
      </c>
      <c r="AY90" t="s">
        <v>31</v>
      </c>
      <c r="AZ90" t="s">
        <v>33</v>
      </c>
      <c r="BA90" t="s">
        <v>32</v>
      </c>
      <c r="BB90" t="s">
        <v>32</v>
      </c>
      <c r="BC90" t="s">
        <v>32</v>
      </c>
      <c r="BD90" t="s">
        <v>50</v>
      </c>
      <c r="BE90" t="s">
        <v>50</v>
      </c>
      <c r="BF90" t="s">
        <v>50</v>
      </c>
      <c r="BG90" t="s">
        <v>50</v>
      </c>
      <c r="BH90" t="s">
        <v>49</v>
      </c>
      <c r="BI90" t="s">
        <v>50</v>
      </c>
      <c r="BJ90" t="s">
        <v>50</v>
      </c>
      <c r="BK90" t="s">
        <v>50</v>
      </c>
      <c r="BL90" t="s">
        <v>50</v>
      </c>
      <c r="BM90" t="s">
        <v>50</v>
      </c>
      <c r="BN90" t="s">
        <v>50</v>
      </c>
      <c r="BO90" t="s">
        <v>50</v>
      </c>
      <c r="BP90" t="s">
        <v>254</v>
      </c>
      <c r="BQ90" t="s">
        <v>34</v>
      </c>
      <c r="BR90" t="s">
        <v>254</v>
      </c>
      <c r="BS90" t="s">
        <v>32</v>
      </c>
      <c r="BT90" t="s">
        <v>30</v>
      </c>
      <c r="CE90" t="s">
        <v>29</v>
      </c>
      <c r="CI90" t="s">
        <v>29</v>
      </c>
      <c r="CL90" t="s">
        <v>29</v>
      </c>
      <c r="CM90" t="s">
        <v>29</v>
      </c>
      <c r="CN90" t="s">
        <v>33</v>
      </c>
      <c r="CO90" t="s">
        <v>32</v>
      </c>
      <c r="CQ90" t="s">
        <v>30</v>
      </c>
      <c r="CR90" t="s">
        <v>29</v>
      </c>
      <c r="CS90" t="s">
        <v>33</v>
      </c>
      <c r="CT90" t="s">
        <v>29</v>
      </c>
      <c r="CU90" t="s">
        <v>31</v>
      </c>
      <c r="CV90" t="s">
        <v>32</v>
      </c>
      <c r="CW90" t="s">
        <v>33</v>
      </c>
      <c r="CX90" t="s">
        <v>73</v>
      </c>
      <c r="CY90" t="s">
        <v>73</v>
      </c>
      <c r="CZ90" t="s">
        <v>73</v>
      </c>
      <c r="DA90" t="s">
        <v>78</v>
      </c>
      <c r="DB90" t="s">
        <v>78</v>
      </c>
      <c r="DC90" t="s">
        <v>78</v>
      </c>
      <c r="DE90" t="s">
        <v>79</v>
      </c>
      <c r="DF90" t="s">
        <v>78</v>
      </c>
      <c r="DG90" t="s">
        <v>78</v>
      </c>
      <c r="DH90" t="s">
        <v>78</v>
      </c>
      <c r="DI90" t="s">
        <v>84</v>
      </c>
      <c r="DJ90" t="s">
        <v>88</v>
      </c>
      <c r="DK90" s="96">
        <v>35.75</v>
      </c>
      <c r="DL90" s="96">
        <v>0.44687500000000002</v>
      </c>
      <c r="DM90" s="96">
        <v>24.75</v>
      </c>
      <c r="DN90" s="96">
        <v>9</v>
      </c>
      <c r="DO90" s="96">
        <v>2</v>
      </c>
      <c r="DP90" s="96">
        <v>9.5238095238095233E-2</v>
      </c>
      <c r="DQ90" s="96">
        <v>7.7</v>
      </c>
      <c r="DR90" s="104">
        <v>6.6</v>
      </c>
      <c r="DS90" s="104">
        <v>5.65</v>
      </c>
      <c r="DT90" s="104"/>
      <c r="DU90" s="104"/>
      <c r="DV90" s="104">
        <v>0</v>
      </c>
      <c r="DW90" s="104">
        <v>0</v>
      </c>
      <c r="DX90" s="104">
        <v>0</v>
      </c>
      <c r="DY90" s="104">
        <v>4.55</v>
      </c>
      <c r="DZ90" s="104">
        <v>4.55</v>
      </c>
      <c r="EA90" s="104">
        <v>1.1000000000000001</v>
      </c>
      <c r="EB90" s="104">
        <v>2.0499999999999998</v>
      </c>
      <c r="EC90" s="104">
        <v>3.15</v>
      </c>
      <c r="ED90" s="104">
        <v>0</v>
      </c>
      <c r="EE90" s="104">
        <v>0</v>
      </c>
      <c r="EF90" s="104">
        <v>0</v>
      </c>
      <c r="EG90" s="104"/>
      <c r="EH90" s="104">
        <v>3.15</v>
      </c>
    </row>
    <row r="91" spans="2:138" x14ac:dyDescent="0.25">
      <c r="B91">
        <v>15</v>
      </c>
      <c r="C91" t="s">
        <v>487</v>
      </c>
      <c r="D91">
        <v>1</v>
      </c>
      <c r="E91" s="50">
        <v>44537.464745370373</v>
      </c>
      <c r="G91" t="s">
        <v>249</v>
      </c>
      <c r="H91" t="s">
        <v>410</v>
      </c>
      <c r="J91" t="s">
        <v>431</v>
      </c>
      <c r="K91">
        <v>0</v>
      </c>
      <c r="L91" t="s">
        <v>147</v>
      </c>
      <c r="M91">
        <v>0</v>
      </c>
      <c r="N91" t="s">
        <v>147</v>
      </c>
      <c r="O91">
        <v>0</v>
      </c>
      <c r="P91" t="s">
        <v>147</v>
      </c>
      <c r="Q91">
        <v>1.7</v>
      </c>
      <c r="R91" t="s">
        <v>147</v>
      </c>
      <c r="S91">
        <v>0</v>
      </c>
      <c r="T91" t="s">
        <v>147</v>
      </c>
      <c r="U91">
        <v>0</v>
      </c>
      <c r="V91" t="s">
        <v>147</v>
      </c>
      <c r="W91" t="s">
        <v>430</v>
      </c>
      <c r="Y91" t="s">
        <v>6</v>
      </c>
      <c r="Z91">
        <v>20</v>
      </c>
      <c r="AA91" t="s">
        <v>9</v>
      </c>
      <c r="AB91" t="s">
        <v>429</v>
      </c>
      <c r="AC91" t="s">
        <v>13</v>
      </c>
      <c r="AD91" t="s">
        <v>15</v>
      </c>
      <c r="AI91" t="s">
        <v>33</v>
      </c>
      <c r="AJ91" t="s">
        <v>30</v>
      </c>
      <c r="AK91" t="s">
        <v>29</v>
      </c>
      <c r="AL91" t="s">
        <v>33</v>
      </c>
      <c r="AM91" t="s">
        <v>31</v>
      </c>
      <c r="AN91" t="s">
        <v>29</v>
      </c>
      <c r="AO91" t="s">
        <v>33</v>
      </c>
      <c r="AP91" t="s">
        <v>33</v>
      </c>
      <c r="AQ91" t="s">
        <v>31</v>
      </c>
      <c r="AR91" t="s">
        <v>31</v>
      </c>
      <c r="AS91" t="s">
        <v>32</v>
      </c>
      <c r="AT91" t="s">
        <v>31</v>
      </c>
      <c r="AU91" t="s">
        <v>31</v>
      </c>
      <c r="AW91" t="s">
        <v>33</v>
      </c>
      <c r="AX91" t="s">
        <v>33</v>
      </c>
      <c r="AY91" t="s">
        <v>31</v>
      </c>
      <c r="AZ91" t="s">
        <v>32</v>
      </c>
      <c r="BA91" t="s">
        <v>29</v>
      </c>
      <c r="BB91" t="s">
        <v>32</v>
      </c>
      <c r="BC91" t="s">
        <v>33</v>
      </c>
      <c r="BD91" t="s">
        <v>51</v>
      </c>
      <c r="BE91" t="s">
        <v>50</v>
      </c>
      <c r="BF91" t="s">
        <v>51</v>
      </c>
      <c r="BG91" t="s">
        <v>51</v>
      </c>
      <c r="BH91" t="s">
        <v>31</v>
      </c>
      <c r="BI91" t="s">
        <v>50</v>
      </c>
      <c r="BJ91" t="s">
        <v>51</v>
      </c>
      <c r="BK91" t="s">
        <v>50</v>
      </c>
      <c r="BL91" t="s">
        <v>50</v>
      </c>
      <c r="BM91" t="s">
        <v>51</v>
      </c>
      <c r="BN91" t="s">
        <v>31</v>
      </c>
      <c r="BO91" t="s">
        <v>31</v>
      </c>
      <c r="BP91" t="s">
        <v>278</v>
      </c>
      <c r="BQ91" t="s">
        <v>34</v>
      </c>
      <c r="BR91" t="s">
        <v>157</v>
      </c>
      <c r="BS91" t="s">
        <v>32</v>
      </c>
      <c r="BT91" t="s">
        <v>32</v>
      </c>
      <c r="CE91" t="s">
        <v>31</v>
      </c>
      <c r="CI91" t="s">
        <v>31</v>
      </c>
      <c r="CL91" t="s">
        <v>29</v>
      </c>
      <c r="CM91" t="s">
        <v>29</v>
      </c>
      <c r="CN91" t="s">
        <v>33</v>
      </c>
      <c r="CO91" t="s">
        <v>33</v>
      </c>
      <c r="CQ91" t="s">
        <v>33</v>
      </c>
      <c r="CR91" t="s">
        <v>29</v>
      </c>
      <c r="CS91" t="s">
        <v>33</v>
      </c>
      <c r="CT91" t="s">
        <v>29</v>
      </c>
      <c r="CU91" t="s">
        <v>31</v>
      </c>
      <c r="CV91" t="s">
        <v>32</v>
      </c>
      <c r="CW91" t="s">
        <v>32</v>
      </c>
      <c r="CX91" t="s">
        <v>73</v>
      </c>
      <c r="CY91" t="s">
        <v>72</v>
      </c>
      <c r="CZ91" t="s">
        <v>72</v>
      </c>
      <c r="DA91" t="s">
        <v>77</v>
      </c>
      <c r="DB91" t="s">
        <v>78</v>
      </c>
      <c r="DC91" t="s">
        <v>76</v>
      </c>
      <c r="DE91" t="s">
        <v>78</v>
      </c>
      <c r="DF91" t="s">
        <v>78</v>
      </c>
      <c r="DG91" t="s">
        <v>78</v>
      </c>
      <c r="DH91" t="s">
        <v>78</v>
      </c>
      <c r="DI91" t="s">
        <v>31</v>
      </c>
      <c r="DJ91" t="s">
        <v>88</v>
      </c>
      <c r="DK91" s="96">
        <v>41.666666666666671</v>
      </c>
      <c r="DL91" s="96">
        <v>0.52083333333333337</v>
      </c>
      <c r="DM91" s="96">
        <v>25.666666666666664</v>
      </c>
      <c r="DN91" s="96">
        <v>16.666666666666664</v>
      </c>
      <c r="DO91" s="96">
        <v>7</v>
      </c>
      <c r="DP91" s="96">
        <v>0.33333333333333331</v>
      </c>
      <c r="DQ91" s="96">
        <v>8.3333333333333339</v>
      </c>
      <c r="DR91" s="104">
        <v>8</v>
      </c>
      <c r="DS91" s="104">
        <v>7</v>
      </c>
      <c r="DT91" s="104"/>
      <c r="DU91" s="104"/>
      <c r="DV91" s="104">
        <v>0</v>
      </c>
      <c r="DW91" s="104">
        <v>0</v>
      </c>
      <c r="DX91" s="104">
        <v>0</v>
      </c>
      <c r="DY91" s="104">
        <v>6.666666666666667</v>
      </c>
      <c r="DZ91" s="104">
        <v>6.666666666666667</v>
      </c>
      <c r="EA91" s="104">
        <v>0.33333333333333331</v>
      </c>
      <c r="EB91" s="104">
        <v>1.3333333333333333</v>
      </c>
      <c r="EC91" s="104">
        <v>1.6666666666666665</v>
      </c>
      <c r="ED91" s="104">
        <v>0</v>
      </c>
      <c r="EE91" s="104">
        <v>0</v>
      </c>
      <c r="EF91" s="104">
        <v>0</v>
      </c>
      <c r="EG91" s="104"/>
      <c r="EH91" s="104">
        <v>1.6666666666666665</v>
      </c>
    </row>
    <row r="92" spans="2:138" x14ac:dyDescent="0.25">
      <c r="B92">
        <v>17</v>
      </c>
      <c r="C92" t="s">
        <v>487</v>
      </c>
      <c r="D92">
        <v>1</v>
      </c>
      <c r="E92" s="50">
        <v>44537.555243055554</v>
      </c>
      <c r="G92" t="s">
        <v>249</v>
      </c>
      <c r="H92" t="s">
        <v>410</v>
      </c>
      <c r="J92" t="s">
        <v>428</v>
      </c>
      <c r="K92">
        <v>0</v>
      </c>
      <c r="L92" t="s">
        <v>147</v>
      </c>
      <c r="M92">
        <v>0</v>
      </c>
      <c r="N92" t="s">
        <v>147</v>
      </c>
      <c r="O92">
        <v>9</v>
      </c>
      <c r="P92" t="s">
        <v>147</v>
      </c>
      <c r="Q92">
        <v>0.6</v>
      </c>
      <c r="R92" t="s">
        <v>147</v>
      </c>
      <c r="S92">
        <v>0</v>
      </c>
      <c r="T92" t="s">
        <v>147</v>
      </c>
      <c r="U92">
        <v>1.5</v>
      </c>
      <c r="V92" t="s">
        <v>147</v>
      </c>
      <c r="W92">
        <v>0</v>
      </c>
      <c r="Y92" t="s">
        <v>6</v>
      </c>
      <c r="Z92">
        <v>6</v>
      </c>
      <c r="AA92" t="s">
        <v>9</v>
      </c>
      <c r="AB92" t="s">
        <v>427</v>
      </c>
      <c r="AC92" t="s">
        <v>13</v>
      </c>
      <c r="AD92" t="s">
        <v>15</v>
      </c>
      <c r="AI92" t="s">
        <v>32</v>
      </c>
      <c r="AJ92" t="s">
        <v>31</v>
      </c>
      <c r="AK92" t="s">
        <v>30</v>
      </c>
      <c r="AL92" t="s">
        <v>32</v>
      </c>
      <c r="AM92" t="s">
        <v>32</v>
      </c>
      <c r="AN92" t="s">
        <v>32</v>
      </c>
      <c r="AO92" t="s">
        <v>31</v>
      </c>
      <c r="AP92" t="s">
        <v>33</v>
      </c>
      <c r="AQ92" t="s">
        <v>32</v>
      </c>
      <c r="AR92" t="s">
        <v>32</v>
      </c>
      <c r="AS92" t="s">
        <v>31</v>
      </c>
      <c r="AT92" t="s">
        <v>31</v>
      </c>
      <c r="AU92" t="s">
        <v>31</v>
      </c>
      <c r="AW92" t="s">
        <v>32</v>
      </c>
      <c r="AX92" t="s">
        <v>33</v>
      </c>
      <c r="AY92" t="s">
        <v>31</v>
      </c>
      <c r="AZ92" t="s">
        <v>32</v>
      </c>
      <c r="BA92" t="s">
        <v>31</v>
      </c>
      <c r="BB92" t="s">
        <v>31</v>
      </c>
      <c r="BC92" t="s">
        <v>31</v>
      </c>
      <c r="BD92" t="s">
        <v>50</v>
      </c>
      <c r="BE92" t="s">
        <v>51</v>
      </c>
      <c r="BF92" t="s">
        <v>50</v>
      </c>
      <c r="BG92" t="s">
        <v>50</v>
      </c>
      <c r="BH92" t="s">
        <v>31</v>
      </c>
      <c r="BI92" t="s">
        <v>50</v>
      </c>
      <c r="BJ92" t="s">
        <v>50</v>
      </c>
      <c r="BK92" t="s">
        <v>51</v>
      </c>
      <c r="BL92" t="s">
        <v>51</v>
      </c>
      <c r="BM92" t="s">
        <v>51</v>
      </c>
      <c r="BN92" t="s">
        <v>50</v>
      </c>
      <c r="BO92" t="s">
        <v>50</v>
      </c>
      <c r="BP92" t="s">
        <v>156</v>
      </c>
      <c r="BQ92" t="s">
        <v>31</v>
      </c>
      <c r="BR92" t="s">
        <v>156</v>
      </c>
      <c r="BS92" t="s">
        <v>32</v>
      </c>
      <c r="BT92" t="s">
        <v>32</v>
      </c>
      <c r="CE92" t="s">
        <v>32</v>
      </c>
      <c r="CI92" t="s">
        <v>32</v>
      </c>
      <c r="CL92" t="s">
        <v>29</v>
      </c>
      <c r="CM92" t="s">
        <v>31</v>
      </c>
      <c r="CN92" t="s">
        <v>31</v>
      </c>
      <c r="CO92" t="s">
        <v>32</v>
      </c>
      <c r="CQ92" t="s">
        <v>30</v>
      </c>
      <c r="CR92" t="s">
        <v>29</v>
      </c>
      <c r="CS92" t="s">
        <v>32</v>
      </c>
      <c r="CT92" t="s">
        <v>31</v>
      </c>
      <c r="CU92" t="s">
        <v>31</v>
      </c>
      <c r="CV92" t="s">
        <v>32</v>
      </c>
      <c r="CW92" t="s">
        <v>32</v>
      </c>
      <c r="CX92" t="s">
        <v>72</v>
      </c>
      <c r="CY92" t="s">
        <v>73</v>
      </c>
      <c r="CZ92" t="s">
        <v>73</v>
      </c>
      <c r="DA92" t="s">
        <v>78</v>
      </c>
      <c r="DB92" t="s">
        <v>77</v>
      </c>
      <c r="DC92" t="s">
        <v>76</v>
      </c>
      <c r="DE92" t="s">
        <v>79</v>
      </c>
      <c r="DF92" t="s">
        <v>79</v>
      </c>
      <c r="DG92" t="s">
        <v>78</v>
      </c>
      <c r="DH92" t="s">
        <v>78</v>
      </c>
      <c r="DI92" t="s">
        <v>31</v>
      </c>
      <c r="DJ92" t="s">
        <v>88</v>
      </c>
      <c r="DK92" s="96">
        <v>41.333333333333329</v>
      </c>
      <c r="DL92" s="96">
        <v>0.51666666666666661</v>
      </c>
      <c r="DM92" s="96">
        <v>25.333333333333336</v>
      </c>
      <c r="DN92" s="96">
        <v>18</v>
      </c>
      <c r="DO92" s="96">
        <v>11</v>
      </c>
      <c r="DP92" s="96">
        <v>0.52380952380952384</v>
      </c>
      <c r="DQ92" s="96">
        <v>7.1000000000000005</v>
      </c>
      <c r="DR92" s="104">
        <v>7.1000000000000005</v>
      </c>
      <c r="DS92" s="104">
        <v>5.9</v>
      </c>
      <c r="DT92" s="104"/>
      <c r="DU92" s="104"/>
      <c r="DV92" s="104">
        <v>1.5</v>
      </c>
      <c r="DW92" s="104">
        <v>0</v>
      </c>
      <c r="DX92" s="104">
        <v>0</v>
      </c>
      <c r="DY92" s="104">
        <v>3.9</v>
      </c>
      <c r="DZ92" s="104">
        <v>3.9</v>
      </c>
      <c r="EA92" s="104">
        <v>0</v>
      </c>
      <c r="EB92" s="104">
        <v>1.2</v>
      </c>
      <c r="EC92" s="104">
        <v>1.2</v>
      </c>
      <c r="ED92" s="104">
        <v>0</v>
      </c>
      <c r="EE92" s="104">
        <v>0.5</v>
      </c>
      <c r="EF92" s="104">
        <v>0</v>
      </c>
      <c r="EG92" s="104"/>
      <c r="EH92" s="104">
        <v>1.7</v>
      </c>
    </row>
    <row r="93" spans="2:138" x14ac:dyDescent="0.25">
      <c r="B93">
        <v>18</v>
      </c>
      <c r="C93" t="s">
        <v>487</v>
      </c>
      <c r="D93">
        <v>1</v>
      </c>
      <c r="E93" s="50">
        <v>44537.586377314816</v>
      </c>
      <c r="G93" t="s">
        <v>249</v>
      </c>
      <c r="H93" t="s">
        <v>410</v>
      </c>
      <c r="J93" t="s">
        <v>426</v>
      </c>
      <c r="K93">
        <v>0</v>
      </c>
      <c r="L93" t="s">
        <v>147</v>
      </c>
      <c r="M93">
        <v>0</v>
      </c>
      <c r="N93" t="s">
        <v>147</v>
      </c>
      <c r="O93">
        <v>0</v>
      </c>
      <c r="P93" t="s">
        <v>147</v>
      </c>
      <c r="Q93">
        <v>0.6</v>
      </c>
      <c r="R93" t="s">
        <v>147</v>
      </c>
      <c r="S93">
        <v>0</v>
      </c>
      <c r="T93" t="s">
        <v>147</v>
      </c>
      <c r="U93">
        <v>0.6</v>
      </c>
      <c r="V93" t="s">
        <v>147</v>
      </c>
      <c r="W93">
        <v>0</v>
      </c>
      <c r="Y93" t="s">
        <v>6</v>
      </c>
      <c r="Z93">
        <v>26</v>
      </c>
      <c r="AA93" t="s">
        <v>147</v>
      </c>
      <c r="AB93" t="s">
        <v>147</v>
      </c>
      <c r="AC93" t="s">
        <v>89</v>
      </c>
      <c r="AD93" t="s">
        <v>15</v>
      </c>
      <c r="AI93" t="s">
        <v>33</v>
      </c>
      <c r="AJ93" t="s">
        <v>31</v>
      </c>
      <c r="AK93" t="s">
        <v>29</v>
      </c>
      <c r="AL93" t="s">
        <v>33</v>
      </c>
      <c r="AM93" t="s">
        <v>30</v>
      </c>
      <c r="AN93" t="s">
        <v>32</v>
      </c>
      <c r="AO93" t="s">
        <v>32</v>
      </c>
      <c r="AP93" t="s">
        <v>32</v>
      </c>
      <c r="AQ93" t="s">
        <v>33</v>
      </c>
      <c r="AR93" t="s">
        <v>31</v>
      </c>
      <c r="AS93" t="s">
        <v>31</v>
      </c>
      <c r="AT93" t="s">
        <v>31</v>
      </c>
      <c r="AU93" t="s">
        <v>31</v>
      </c>
      <c r="AW93" t="s">
        <v>32</v>
      </c>
      <c r="AX93" t="s">
        <v>33</v>
      </c>
      <c r="AY93" t="s">
        <v>31</v>
      </c>
      <c r="AZ93" t="s">
        <v>32</v>
      </c>
      <c r="BA93" t="s">
        <v>33</v>
      </c>
      <c r="BB93" t="s">
        <v>33</v>
      </c>
      <c r="BC93" t="s">
        <v>30</v>
      </c>
      <c r="BD93" t="s">
        <v>31</v>
      </c>
      <c r="BE93" t="s">
        <v>50</v>
      </c>
      <c r="BF93" t="s">
        <v>50</v>
      </c>
      <c r="BG93" t="s">
        <v>49</v>
      </c>
      <c r="BH93" t="s">
        <v>48</v>
      </c>
      <c r="BI93" t="s">
        <v>50</v>
      </c>
      <c r="BJ93" t="s">
        <v>51</v>
      </c>
      <c r="BK93" t="s">
        <v>51</v>
      </c>
      <c r="BL93" t="s">
        <v>49</v>
      </c>
      <c r="BM93" t="s">
        <v>31</v>
      </c>
      <c r="BN93" t="s">
        <v>50</v>
      </c>
      <c r="BO93" t="s">
        <v>50</v>
      </c>
      <c r="BP93" t="s">
        <v>157</v>
      </c>
      <c r="BQ93" t="s">
        <v>156</v>
      </c>
      <c r="BR93" t="s">
        <v>156</v>
      </c>
      <c r="BS93" t="s">
        <v>32</v>
      </c>
      <c r="BT93" t="s">
        <v>32</v>
      </c>
      <c r="CE93" t="s">
        <v>32</v>
      </c>
      <c r="CI93" t="s">
        <v>32</v>
      </c>
      <c r="CL93" t="s">
        <v>31</v>
      </c>
      <c r="CM93" t="s">
        <v>33</v>
      </c>
      <c r="CN93" t="s">
        <v>33</v>
      </c>
      <c r="CO93" t="s">
        <v>31</v>
      </c>
      <c r="CQ93" t="s">
        <v>29</v>
      </c>
      <c r="CR93" t="s">
        <v>32</v>
      </c>
      <c r="CS93" t="s">
        <v>33</v>
      </c>
      <c r="CT93" t="s">
        <v>29</v>
      </c>
      <c r="CU93" t="s">
        <v>33</v>
      </c>
      <c r="CV93" t="s">
        <v>32</v>
      </c>
      <c r="CW93" t="s">
        <v>32</v>
      </c>
      <c r="CX93" t="s">
        <v>72</v>
      </c>
      <c r="CY93" t="s">
        <v>73</v>
      </c>
      <c r="CZ93" t="s">
        <v>73</v>
      </c>
      <c r="DA93" t="s">
        <v>76</v>
      </c>
      <c r="DB93" t="s">
        <v>76</v>
      </c>
      <c r="DC93" t="s">
        <v>78</v>
      </c>
      <c r="DE93" t="s">
        <v>79</v>
      </c>
      <c r="DF93" t="s">
        <v>80</v>
      </c>
      <c r="DG93" t="s">
        <v>80</v>
      </c>
      <c r="DH93" t="s">
        <v>80</v>
      </c>
      <c r="DI93" t="s">
        <v>84</v>
      </c>
      <c r="DJ93" t="s">
        <v>88</v>
      </c>
      <c r="DK93" s="96">
        <v>54.75</v>
      </c>
      <c r="DL93" s="96">
        <v>0.68437499999999996</v>
      </c>
      <c r="DM93" s="96">
        <v>29.75</v>
      </c>
      <c r="DN93" s="96">
        <v>17</v>
      </c>
      <c r="DO93" s="96">
        <v>2</v>
      </c>
      <c r="DP93" s="96">
        <v>9.5238095238095233E-2</v>
      </c>
      <c r="DQ93" s="96">
        <v>1.9400000000000002</v>
      </c>
      <c r="DR93" s="104">
        <v>1.1399999999999999</v>
      </c>
      <c r="DS93" s="104">
        <v>1.85</v>
      </c>
      <c r="DT93" s="104"/>
      <c r="DU93" s="104"/>
      <c r="DV93" s="104">
        <v>0.3</v>
      </c>
      <c r="DW93" s="104">
        <v>0</v>
      </c>
      <c r="DX93" s="104">
        <v>0</v>
      </c>
      <c r="DY93" s="104">
        <v>0.45</v>
      </c>
      <c r="DZ93" s="104">
        <v>0.45</v>
      </c>
      <c r="EA93" s="104">
        <v>0.8</v>
      </c>
      <c r="EB93" s="104">
        <v>0.09</v>
      </c>
      <c r="EC93" s="104">
        <v>0.89</v>
      </c>
      <c r="ED93" s="104">
        <v>0</v>
      </c>
      <c r="EE93" s="104">
        <v>0.3</v>
      </c>
      <c r="EF93" s="104">
        <v>0</v>
      </c>
      <c r="EG93" s="104"/>
      <c r="EH93" s="104">
        <v>1.19</v>
      </c>
    </row>
    <row r="94" spans="2:138" x14ac:dyDescent="0.25">
      <c r="B94">
        <v>19</v>
      </c>
      <c r="C94" t="s">
        <v>487</v>
      </c>
      <c r="D94">
        <v>1</v>
      </c>
      <c r="E94" s="50">
        <v>44537.605370370373</v>
      </c>
      <c r="G94" t="s">
        <v>249</v>
      </c>
      <c r="H94" t="s">
        <v>410</v>
      </c>
      <c r="J94" t="s">
        <v>425</v>
      </c>
      <c r="K94">
        <v>0</v>
      </c>
      <c r="L94" t="s">
        <v>147</v>
      </c>
      <c r="M94">
        <v>0.75</v>
      </c>
      <c r="N94" t="s">
        <v>147</v>
      </c>
      <c r="O94">
        <v>0.75</v>
      </c>
      <c r="P94" t="s">
        <v>147</v>
      </c>
      <c r="Q94">
        <v>3.04</v>
      </c>
      <c r="R94" t="s">
        <v>147</v>
      </c>
      <c r="S94">
        <v>0</v>
      </c>
      <c r="T94" t="s">
        <v>147</v>
      </c>
      <c r="U94">
        <v>0</v>
      </c>
      <c r="V94" t="s">
        <v>147</v>
      </c>
      <c r="W94" t="s">
        <v>424</v>
      </c>
      <c r="Y94" t="s">
        <v>6</v>
      </c>
      <c r="Z94">
        <v>2</v>
      </c>
      <c r="AA94" t="s">
        <v>9</v>
      </c>
      <c r="AB94" t="s">
        <v>423</v>
      </c>
      <c r="AC94" t="s">
        <v>13</v>
      </c>
      <c r="AD94" t="s">
        <v>16</v>
      </c>
      <c r="AI94" t="s">
        <v>33</v>
      </c>
      <c r="AJ94" t="s">
        <v>30</v>
      </c>
      <c r="AK94" t="s">
        <v>31</v>
      </c>
      <c r="AL94" t="s">
        <v>32</v>
      </c>
      <c r="AM94" t="s">
        <v>33</v>
      </c>
      <c r="AN94" t="s">
        <v>32</v>
      </c>
      <c r="AO94" t="s">
        <v>32</v>
      </c>
      <c r="AP94" t="s">
        <v>32</v>
      </c>
      <c r="AQ94" t="s">
        <v>33</v>
      </c>
      <c r="AR94" t="s">
        <v>31</v>
      </c>
      <c r="AS94" t="s">
        <v>31</v>
      </c>
      <c r="AT94" t="s">
        <v>31</v>
      </c>
      <c r="AU94" t="s">
        <v>31</v>
      </c>
      <c r="AW94" t="s">
        <v>32</v>
      </c>
      <c r="AX94" t="s">
        <v>32</v>
      </c>
      <c r="AY94" t="s">
        <v>31</v>
      </c>
      <c r="AZ94" t="s">
        <v>31</v>
      </c>
      <c r="BA94" t="s">
        <v>30</v>
      </c>
      <c r="BB94" t="s">
        <v>30</v>
      </c>
      <c r="BC94" t="s">
        <v>31</v>
      </c>
      <c r="BD94" t="s">
        <v>51</v>
      </c>
      <c r="BE94" t="s">
        <v>51</v>
      </c>
      <c r="BF94" t="s">
        <v>51</v>
      </c>
      <c r="BG94" t="s">
        <v>51</v>
      </c>
      <c r="BH94" t="s">
        <v>49</v>
      </c>
      <c r="BI94" t="s">
        <v>50</v>
      </c>
      <c r="BJ94" t="s">
        <v>51</v>
      </c>
      <c r="BK94" t="s">
        <v>51</v>
      </c>
      <c r="BL94" t="s">
        <v>50</v>
      </c>
      <c r="BM94" t="s">
        <v>50</v>
      </c>
      <c r="BN94" t="s">
        <v>50</v>
      </c>
      <c r="BO94" t="s">
        <v>50</v>
      </c>
      <c r="BP94" t="s">
        <v>254</v>
      </c>
      <c r="BQ94" t="s">
        <v>34</v>
      </c>
      <c r="BR94" t="s">
        <v>31</v>
      </c>
      <c r="BS94" t="s">
        <v>32</v>
      </c>
      <c r="BT94" t="s">
        <v>30</v>
      </c>
      <c r="CE94" t="s">
        <v>32</v>
      </c>
      <c r="CI94" t="s">
        <v>32</v>
      </c>
      <c r="CL94" t="s">
        <v>29</v>
      </c>
      <c r="CM94" t="s">
        <v>29</v>
      </c>
      <c r="CN94" t="s">
        <v>32</v>
      </c>
      <c r="CO94" t="s">
        <v>33</v>
      </c>
      <c r="CQ94" t="s">
        <v>33</v>
      </c>
      <c r="CR94" t="s">
        <v>29</v>
      </c>
      <c r="CS94" t="s">
        <v>32</v>
      </c>
      <c r="CT94" t="s">
        <v>30</v>
      </c>
      <c r="CU94" t="s">
        <v>31</v>
      </c>
      <c r="CV94" t="s">
        <v>32</v>
      </c>
      <c r="CW94" t="s">
        <v>32</v>
      </c>
      <c r="CX94" t="s">
        <v>73</v>
      </c>
      <c r="CY94" t="s">
        <v>72</v>
      </c>
      <c r="CZ94" t="s">
        <v>72</v>
      </c>
      <c r="DA94" t="s">
        <v>78</v>
      </c>
      <c r="DB94" t="s">
        <v>78</v>
      </c>
      <c r="DC94" t="s">
        <v>78</v>
      </c>
      <c r="DE94" t="s">
        <v>78</v>
      </c>
      <c r="DF94" t="s">
        <v>77</v>
      </c>
      <c r="DG94" t="s">
        <v>77</v>
      </c>
      <c r="DH94" t="s">
        <v>77</v>
      </c>
      <c r="DI94" t="s">
        <v>83</v>
      </c>
      <c r="DJ94" t="s">
        <v>88</v>
      </c>
      <c r="DK94" s="96">
        <v>42</v>
      </c>
      <c r="DL94" s="96">
        <v>0.52500000000000002</v>
      </c>
      <c r="DM94" s="96">
        <v>26</v>
      </c>
      <c r="DN94" s="96">
        <v>16</v>
      </c>
      <c r="DO94" s="96">
        <v>7</v>
      </c>
      <c r="DP94" s="96">
        <v>0.33333333333333331</v>
      </c>
      <c r="DQ94" s="96">
        <v>14.040000000000001</v>
      </c>
      <c r="DR94" s="104">
        <v>13.4</v>
      </c>
      <c r="DS94" s="104">
        <v>12.4</v>
      </c>
      <c r="DT94" s="104"/>
      <c r="DU94" s="104"/>
      <c r="DV94" s="104">
        <v>0</v>
      </c>
      <c r="DW94" s="104">
        <v>0</v>
      </c>
      <c r="DX94" s="104">
        <v>0</v>
      </c>
      <c r="DY94" s="104">
        <v>11.76</v>
      </c>
      <c r="DZ94" s="104">
        <v>11.76</v>
      </c>
      <c r="EA94" s="104">
        <v>0.64</v>
      </c>
      <c r="EB94" s="104">
        <v>1.64</v>
      </c>
      <c r="EC94" s="104">
        <v>2.2799999999999998</v>
      </c>
      <c r="ED94" s="104">
        <v>0</v>
      </c>
      <c r="EE94" s="104">
        <v>0</v>
      </c>
      <c r="EF94" s="104">
        <v>0</v>
      </c>
      <c r="EG94" s="104"/>
      <c r="EH94" s="104">
        <v>2.2799999999999998</v>
      </c>
    </row>
    <row r="95" spans="2:138" x14ac:dyDescent="0.25">
      <c r="B95">
        <v>20</v>
      </c>
      <c r="C95" t="s">
        <v>487</v>
      </c>
      <c r="D95">
        <v>1</v>
      </c>
      <c r="E95" s="50">
        <v>44537.629340277781</v>
      </c>
      <c r="G95" t="s">
        <v>249</v>
      </c>
      <c r="H95" t="s">
        <v>410</v>
      </c>
      <c r="J95" t="s">
        <v>422</v>
      </c>
      <c r="K95">
        <v>0</v>
      </c>
      <c r="L95" t="s">
        <v>147</v>
      </c>
      <c r="M95">
        <v>15.5</v>
      </c>
      <c r="N95" t="s">
        <v>147</v>
      </c>
      <c r="O95">
        <v>49.5</v>
      </c>
      <c r="P95" t="s">
        <v>147</v>
      </c>
      <c r="Q95">
        <v>6.5</v>
      </c>
      <c r="R95" t="s">
        <v>147</v>
      </c>
      <c r="S95">
        <v>0</v>
      </c>
      <c r="T95" t="s">
        <v>147</v>
      </c>
      <c r="U95">
        <v>0</v>
      </c>
      <c r="V95" t="s">
        <v>147</v>
      </c>
      <c r="W95" t="s">
        <v>421</v>
      </c>
      <c r="Y95" t="s">
        <v>6</v>
      </c>
      <c r="Z95">
        <v>22</v>
      </c>
      <c r="AA95" t="s">
        <v>9</v>
      </c>
      <c r="AB95" t="s">
        <v>420</v>
      </c>
      <c r="AC95" t="s">
        <v>13</v>
      </c>
      <c r="AD95" t="s">
        <v>15</v>
      </c>
      <c r="AI95" t="s">
        <v>33</v>
      </c>
      <c r="AJ95" t="s">
        <v>31</v>
      </c>
      <c r="AK95" t="s">
        <v>29</v>
      </c>
      <c r="AL95" t="s">
        <v>33</v>
      </c>
      <c r="AM95" t="s">
        <v>32</v>
      </c>
      <c r="AN95" t="s">
        <v>32</v>
      </c>
      <c r="AO95" t="s">
        <v>32</v>
      </c>
      <c r="AP95" t="s">
        <v>32</v>
      </c>
      <c r="AQ95" t="s">
        <v>32</v>
      </c>
      <c r="AR95" t="s">
        <v>32</v>
      </c>
      <c r="AS95" t="s">
        <v>32</v>
      </c>
      <c r="AT95" t="s">
        <v>32</v>
      </c>
      <c r="AU95" t="s">
        <v>32</v>
      </c>
      <c r="AW95" t="s">
        <v>32</v>
      </c>
      <c r="AX95" t="s">
        <v>32</v>
      </c>
      <c r="AY95" t="s">
        <v>31</v>
      </c>
      <c r="AZ95" t="s">
        <v>31</v>
      </c>
      <c r="BA95" t="s">
        <v>29</v>
      </c>
      <c r="BB95" t="s">
        <v>31</v>
      </c>
      <c r="BC95" t="s">
        <v>31</v>
      </c>
      <c r="BD95" t="s">
        <v>51</v>
      </c>
      <c r="BE95" t="s">
        <v>51</v>
      </c>
      <c r="BF95" t="s">
        <v>51</v>
      </c>
      <c r="BG95" t="s">
        <v>51</v>
      </c>
      <c r="BH95" t="s">
        <v>51</v>
      </c>
      <c r="BI95" t="s">
        <v>51</v>
      </c>
      <c r="BJ95" t="s">
        <v>51</v>
      </c>
      <c r="BK95" t="s">
        <v>51</v>
      </c>
      <c r="BL95" t="s">
        <v>51</v>
      </c>
      <c r="BM95" t="s">
        <v>50</v>
      </c>
      <c r="BN95" t="s">
        <v>51</v>
      </c>
      <c r="BO95" t="s">
        <v>51</v>
      </c>
      <c r="BP95" t="s">
        <v>254</v>
      </c>
      <c r="BQ95" t="s">
        <v>254</v>
      </c>
      <c r="BR95" t="s">
        <v>31</v>
      </c>
      <c r="BS95" t="s">
        <v>31</v>
      </c>
      <c r="BT95" t="s">
        <v>31</v>
      </c>
      <c r="CE95" t="s">
        <v>30</v>
      </c>
      <c r="CI95" t="s">
        <v>32</v>
      </c>
      <c r="CL95" t="s">
        <v>29</v>
      </c>
      <c r="CM95" t="s">
        <v>31</v>
      </c>
      <c r="CN95" t="s">
        <v>32</v>
      </c>
      <c r="CO95" t="s">
        <v>32</v>
      </c>
      <c r="CQ95" t="s">
        <v>31</v>
      </c>
      <c r="CR95" t="s">
        <v>29</v>
      </c>
      <c r="CS95" t="s">
        <v>31</v>
      </c>
      <c r="CT95" t="s">
        <v>30</v>
      </c>
      <c r="CU95" t="s">
        <v>31</v>
      </c>
      <c r="CV95" t="s">
        <v>31</v>
      </c>
      <c r="CW95" t="s">
        <v>31</v>
      </c>
      <c r="CX95" t="s">
        <v>73</v>
      </c>
      <c r="CY95" t="s">
        <v>73</v>
      </c>
      <c r="CZ95" t="s">
        <v>73</v>
      </c>
      <c r="DA95" t="s">
        <v>77</v>
      </c>
      <c r="DB95" t="s">
        <v>78</v>
      </c>
      <c r="DC95" t="s">
        <v>78</v>
      </c>
      <c r="DE95" t="s">
        <v>78</v>
      </c>
      <c r="DF95" t="s">
        <v>77</v>
      </c>
      <c r="DG95" t="s">
        <v>78</v>
      </c>
      <c r="DH95" t="s">
        <v>76</v>
      </c>
      <c r="DI95" t="s">
        <v>31</v>
      </c>
      <c r="DJ95" t="s">
        <v>88</v>
      </c>
      <c r="DK95" s="96">
        <v>42.166666666666671</v>
      </c>
      <c r="DL95" s="96">
        <v>0.52708333333333335</v>
      </c>
      <c r="DM95" s="96">
        <v>28.166666666666668</v>
      </c>
      <c r="DN95" s="96">
        <v>12</v>
      </c>
      <c r="DO95" s="96">
        <v>5.5</v>
      </c>
      <c r="DP95" s="96">
        <v>0.26190476190476192</v>
      </c>
      <c r="DQ95" s="96">
        <v>9.5813148788927336</v>
      </c>
      <c r="DR95" s="104">
        <v>6.9342560553633223</v>
      </c>
      <c r="DS95" s="104">
        <v>7.117647058823529</v>
      </c>
      <c r="DT95" s="104"/>
      <c r="DU95" s="104"/>
      <c r="DV95" s="104">
        <v>0.17647058823529413</v>
      </c>
      <c r="DW95" s="104">
        <v>0</v>
      </c>
      <c r="DX95" s="104">
        <v>0</v>
      </c>
      <c r="DY95" s="104">
        <v>4.1764705882352944</v>
      </c>
      <c r="DZ95" s="104">
        <v>4.1764705882352944</v>
      </c>
      <c r="EA95" s="104">
        <v>2.6470588235294117</v>
      </c>
      <c r="EB95" s="104">
        <v>2.4636678200692046</v>
      </c>
      <c r="EC95" s="104">
        <v>5.1107266435986158</v>
      </c>
      <c r="ED95" s="104">
        <v>0</v>
      </c>
      <c r="EE95" s="104">
        <v>0.11764705882352941</v>
      </c>
      <c r="EF95" s="104">
        <v>0</v>
      </c>
      <c r="EG95" s="104"/>
      <c r="EH95" s="104">
        <v>5.2283737024221448</v>
      </c>
    </row>
    <row r="96" spans="2:138" x14ac:dyDescent="0.25">
      <c r="B96">
        <v>21</v>
      </c>
      <c r="C96" t="s">
        <v>487</v>
      </c>
      <c r="D96">
        <v>1</v>
      </c>
      <c r="E96" s="50">
        <v>44543.321435185186</v>
      </c>
      <c r="G96" t="s">
        <v>249</v>
      </c>
      <c r="H96" t="s">
        <v>410</v>
      </c>
      <c r="J96" t="s">
        <v>419</v>
      </c>
      <c r="K96">
        <v>0</v>
      </c>
      <c r="L96" t="s">
        <v>147</v>
      </c>
      <c r="M96">
        <v>0</v>
      </c>
      <c r="N96" t="s">
        <v>147</v>
      </c>
      <c r="O96">
        <v>0</v>
      </c>
      <c r="P96" t="s">
        <v>147</v>
      </c>
      <c r="Q96">
        <v>4.0599999999999996</v>
      </c>
      <c r="R96" t="s">
        <v>147</v>
      </c>
      <c r="S96">
        <v>0</v>
      </c>
      <c r="T96" t="s">
        <v>147</v>
      </c>
      <c r="U96">
        <v>0</v>
      </c>
      <c r="V96" t="s">
        <v>147</v>
      </c>
      <c r="W96" t="s">
        <v>418</v>
      </c>
      <c r="Y96" t="s">
        <v>6</v>
      </c>
      <c r="Z96">
        <v>19</v>
      </c>
      <c r="AA96" t="s">
        <v>9</v>
      </c>
      <c r="AB96" t="s">
        <v>417</v>
      </c>
      <c r="AC96" t="s">
        <v>13</v>
      </c>
      <c r="AD96" t="s">
        <v>15</v>
      </c>
      <c r="AI96" t="s">
        <v>33</v>
      </c>
      <c r="AJ96" t="s">
        <v>32</v>
      </c>
      <c r="AK96" t="s">
        <v>29</v>
      </c>
      <c r="AL96" t="s">
        <v>32</v>
      </c>
      <c r="AM96" t="s">
        <v>33</v>
      </c>
      <c r="AN96" t="s">
        <v>33</v>
      </c>
      <c r="AO96" t="s">
        <v>33</v>
      </c>
      <c r="AP96" t="s">
        <v>33</v>
      </c>
      <c r="AQ96" t="s">
        <v>33</v>
      </c>
      <c r="AR96" t="s">
        <v>33</v>
      </c>
      <c r="AS96" t="s">
        <v>33</v>
      </c>
      <c r="AT96" t="s">
        <v>33</v>
      </c>
      <c r="AU96" t="s">
        <v>33</v>
      </c>
      <c r="AW96" t="s">
        <v>33</v>
      </c>
      <c r="AX96" t="s">
        <v>33</v>
      </c>
      <c r="AY96" t="s">
        <v>31</v>
      </c>
      <c r="AZ96" t="s">
        <v>31</v>
      </c>
      <c r="BA96" t="s">
        <v>33</v>
      </c>
      <c r="BB96" t="s">
        <v>32</v>
      </c>
      <c r="BC96" t="s">
        <v>31</v>
      </c>
      <c r="BD96" t="s">
        <v>51</v>
      </c>
      <c r="BE96" t="s">
        <v>51</v>
      </c>
      <c r="BF96" t="s">
        <v>51</v>
      </c>
      <c r="BG96" t="s">
        <v>50</v>
      </c>
      <c r="BH96" t="s">
        <v>50</v>
      </c>
      <c r="BI96" t="s">
        <v>50</v>
      </c>
      <c r="BJ96" t="s">
        <v>51</v>
      </c>
      <c r="BK96" t="s">
        <v>51</v>
      </c>
      <c r="BL96" t="s">
        <v>51</v>
      </c>
      <c r="BM96" t="s">
        <v>51</v>
      </c>
      <c r="BN96" t="s">
        <v>51</v>
      </c>
      <c r="BO96" t="s">
        <v>51</v>
      </c>
      <c r="BP96" t="s">
        <v>156</v>
      </c>
      <c r="BQ96" t="s">
        <v>34</v>
      </c>
      <c r="BR96" t="s">
        <v>156</v>
      </c>
      <c r="BS96" t="s">
        <v>32</v>
      </c>
      <c r="BT96" t="s">
        <v>32</v>
      </c>
      <c r="CE96" t="s">
        <v>33</v>
      </c>
      <c r="CI96" t="s">
        <v>30</v>
      </c>
      <c r="CL96" t="s">
        <v>29</v>
      </c>
      <c r="CM96" t="s">
        <v>32</v>
      </c>
      <c r="CN96" t="s">
        <v>33</v>
      </c>
      <c r="CO96" t="s">
        <v>33</v>
      </c>
      <c r="CQ96" t="s">
        <v>30</v>
      </c>
      <c r="CR96" t="s">
        <v>29</v>
      </c>
      <c r="CS96" t="s">
        <v>31</v>
      </c>
      <c r="CT96" t="s">
        <v>31</v>
      </c>
      <c r="CU96" t="s">
        <v>31</v>
      </c>
      <c r="CV96" t="s">
        <v>32</v>
      </c>
      <c r="CW96" t="s">
        <v>33</v>
      </c>
      <c r="CX96" t="s">
        <v>73</v>
      </c>
      <c r="CY96" t="s">
        <v>73</v>
      </c>
      <c r="CZ96" t="s">
        <v>74</v>
      </c>
      <c r="DA96" t="s">
        <v>77</v>
      </c>
      <c r="DB96" t="s">
        <v>78</v>
      </c>
      <c r="DC96" t="s">
        <v>76</v>
      </c>
      <c r="DE96" t="s">
        <v>79</v>
      </c>
      <c r="DF96" t="s">
        <v>78</v>
      </c>
      <c r="DG96" t="s">
        <v>79</v>
      </c>
      <c r="DH96" t="s">
        <v>79</v>
      </c>
      <c r="DI96" t="s">
        <v>84</v>
      </c>
      <c r="DJ96" t="s">
        <v>88</v>
      </c>
      <c r="DK96" s="96">
        <v>51</v>
      </c>
      <c r="DL96" s="96">
        <v>0.63749999999999996</v>
      </c>
      <c r="DM96" s="96">
        <v>33</v>
      </c>
      <c r="DN96" s="96">
        <v>15</v>
      </c>
      <c r="DO96" s="96">
        <v>7</v>
      </c>
      <c r="DP96" s="96">
        <v>0.33333333333333331</v>
      </c>
      <c r="DQ96" s="96">
        <v>9.25</v>
      </c>
      <c r="DR96" s="104">
        <v>9.25</v>
      </c>
      <c r="DS96" s="104">
        <v>8.5</v>
      </c>
      <c r="DT96" s="104"/>
      <c r="DU96" s="104"/>
      <c r="DV96" s="104">
        <v>0</v>
      </c>
      <c r="DW96" s="104">
        <v>0</v>
      </c>
      <c r="DX96" s="104">
        <v>0</v>
      </c>
      <c r="DY96" s="104">
        <v>8.5</v>
      </c>
      <c r="DZ96" s="104">
        <v>8.5</v>
      </c>
      <c r="EA96" s="104">
        <v>0</v>
      </c>
      <c r="EB96" s="104">
        <v>0.75</v>
      </c>
      <c r="EC96" s="104">
        <v>0.75</v>
      </c>
      <c r="ED96" s="104">
        <v>0</v>
      </c>
      <c r="EE96" s="104">
        <v>0</v>
      </c>
      <c r="EF96" s="104">
        <v>0</v>
      </c>
      <c r="EG96" s="104"/>
      <c r="EH96" s="104">
        <v>0.75</v>
      </c>
    </row>
    <row r="97" spans="2:138" x14ac:dyDescent="0.25">
      <c r="B97">
        <v>22</v>
      </c>
      <c r="C97" t="s">
        <v>487</v>
      </c>
      <c r="D97">
        <v>1</v>
      </c>
      <c r="E97" s="50">
        <v>44543.34375</v>
      </c>
      <c r="G97" t="s">
        <v>249</v>
      </c>
      <c r="H97" t="s">
        <v>410</v>
      </c>
      <c r="J97" t="s">
        <v>416</v>
      </c>
      <c r="K97">
        <v>0</v>
      </c>
      <c r="L97" t="s">
        <v>147</v>
      </c>
      <c r="M97">
        <v>12.3</v>
      </c>
      <c r="N97" t="s">
        <v>147</v>
      </c>
      <c r="O97">
        <v>1.6E-2</v>
      </c>
      <c r="P97" t="s">
        <v>147</v>
      </c>
      <c r="Q97">
        <v>0.69499999999999995</v>
      </c>
      <c r="R97" t="s">
        <v>147</v>
      </c>
      <c r="S97">
        <v>0</v>
      </c>
      <c r="T97" t="s">
        <v>147</v>
      </c>
      <c r="U97">
        <v>0</v>
      </c>
      <c r="V97" t="s">
        <v>147</v>
      </c>
      <c r="W97">
        <v>0</v>
      </c>
      <c r="Y97" t="s">
        <v>6</v>
      </c>
      <c r="Z97">
        <v>23</v>
      </c>
      <c r="AA97" t="s">
        <v>9</v>
      </c>
      <c r="AB97" t="s">
        <v>415</v>
      </c>
      <c r="AC97" t="s">
        <v>13</v>
      </c>
      <c r="AD97" t="s">
        <v>15</v>
      </c>
      <c r="AI97" t="s">
        <v>33</v>
      </c>
      <c r="AJ97" t="s">
        <v>33</v>
      </c>
      <c r="AK97" t="s">
        <v>31</v>
      </c>
      <c r="AL97" t="s">
        <v>33</v>
      </c>
      <c r="AM97" t="s">
        <v>33</v>
      </c>
      <c r="AN97" t="s">
        <v>32</v>
      </c>
      <c r="AO97" t="s">
        <v>32</v>
      </c>
      <c r="AP97" t="s">
        <v>33</v>
      </c>
      <c r="AQ97" t="s">
        <v>31</v>
      </c>
      <c r="AR97" t="s">
        <v>30</v>
      </c>
      <c r="AS97" t="s">
        <v>30</v>
      </c>
      <c r="AT97" t="s">
        <v>30</v>
      </c>
      <c r="AU97" t="s">
        <v>30</v>
      </c>
      <c r="AW97" t="s">
        <v>31</v>
      </c>
      <c r="AX97" t="s">
        <v>31</v>
      </c>
      <c r="AY97" t="s">
        <v>31</v>
      </c>
      <c r="AZ97" t="s">
        <v>32</v>
      </c>
      <c r="BA97" t="s">
        <v>30</v>
      </c>
      <c r="BB97" t="s">
        <v>31</v>
      </c>
      <c r="BC97" t="s">
        <v>32</v>
      </c>
      <c r="BD97" t="s">
        <v>51</v>
      </c>
      <c r="BE97" t="s">
        <v>51</v>
      </c>
      <c r="BF97" t="s">
        <v>51</v>
      </c>
      <c r="BG97" t="s">
        <v>50</v>
      </c>
      <c r="BH97" t="s">
        <v>50</v>
      </c>
      <c r="BI97" t="s">
        <v>51</v>
      </c>
      <c r="BJ97" t="s">
        <v>51</v>
      </c>
      <c r="BK97" t="s">
        <v>51</v>
      </c>
      <c r="BL97" t="s">
        <v>51</v>
      </c>
      <c r="BM97" t="s">
        <v>51</v>
      </c>
      <c r="BN97" t="s">
        <v>51</v>
      </c>
      <c r="BO97" t="s">
        <v>51</v>
      </c>
      <c r="BP97" t="s">
        <v>31</v>
      </c>
      <c r="BQ97" t="s">
        <v>156</v>
      </c>
      <c r="BR97" t="s">
        <v>157</v>
      </c>
      <c r="BS97" t="s">
        <v>31</v>
      </c>
      <c r="BT97" t="s">
        <v>31</v>
      </c>
      <c r="CE97" t="s">
        <v>31</v>
      </c>
      <c r="CI97" t="s">
        <v>30</v>
      </c>
      <c r="CL97" t="s">
        <v>31</v>
      </c>
      <c r="CM97" t="s">
        <v>29</v>
      </c>
      <c r="CN97" t="s">
        <v>33</v>
      </c>
      <c r="CO97" t="s">
        <v>33</v>
      </c>
      <c r="CQ97" t="s">
        <v>31</v>
      </c>
      <c r="CR97" t="s">
        <v>29</v>
      </c>
      <c r="CS97" t="s">
        <v>29</v>
      </c>
      <c r="CT97" t="s">
        <v>32</v>
      </c>
      <c r="CU97" t="s">
        <v>30</v>
      </c>
      <c r="CV97" t="s">
        <v>32</v>
      </c>
      <c r="CW97" t="s">
        <v>32</v>
      </c>
      <c r="CX97" t="s">
        <v>74</v>
      </c>
      <c r="CY97" t="s">
        <v>74</v>
      </c>
      <c r="CZ97" t="s">
        <v>74</v>
      </c>
      <c r="DA97" t="s">
        <v>78</v>
      </c>
      <c r="DB97" t="s">
        <v>78</v>
      </c>
      <c r="DC97" t="s">
        <v>76</v>
      </c>
      <c r="DE97" t="s">
        <v>78</v>
      </c>
      <c r="DF97" t="s">
        <v>78</v>
      </c>
      <c r="DG97" t="s">
        <v>78</v>
      </c>
      <c r="DH97" t="s">
        <v>78</v>
      </c>
      <c r="DI97" t="s">
        <v>84</v>
      </c>
      <c r="DJ97" t="s">
        <v>88</v>
      </c>
      <c r="DK97" s="96">
        <v>46</v>
      </c>
      <c r="DL97" s="96">
        <v>0.57499999999999996</v>
      </c>
      <c r="DM97" s="96">
        <v>33</v>
      </c>
      <c r="DN97" s="96">
        <v>12</v>
      </c>
      <c r="DO97" s="96">
        <v>9</v>
      </c>
      <c r="DP97" s="96">
        <v>0.42857142857142855</v>
      </c>
      <c r="DQ97" s="96">
        <v>9.5</v>
      </c>
      <c r="DR97" s="104">
        <v>9.5</v>
      </c>
      <c r="DS97" s="104">
        <v>6.5</v>
      </c>
      <c r="DT97" s="104"/>
      <c r="DU97" s="104"/>
      <c r="DV97" s="104">
        <v>1</v>
      </c>
      <c r="DW97" s="104">
        <v>0</v>
      </c>
      <c r="DX97" s="104">
        <v>0</v>
      </c>
      <c r="DY97" s="104">
        <v>3.5</v>
      </c>
      <c r="DZ97" s="104">
        <v>3.5</v>
      </c>
      <c r="EA97" s="104">
        <v>0</v>
      </c>
      <c r="EB97" s="104">
        <v>3</v>
      </c>
      <c r="EC97" s="104">
        <v>3</v>
      </c>
      <c r="ED97" s="104">
        <v>0</v>
      </c>
      <c r="EE97" s="104">
        <v>2</v>
      </c>
      <c r="EF97" s="104">
        <v>0</v>
      </c>
      <c r="EG97" s="104"/>
      <c r="EH97" s="104">
        <v>5</v>
      </c>
    </row>
    <row r="98" spans="2:138" x14ac:dyDescent="0.25">
      <c r="B98">
        <v>23</v>
      </c>
      <c r="C98" t="s">
        <v>487</v>
      </c>
      <c r="D98">
        <v>1</v>
      </c>
      <c r="E98" s="50">
        <v>44543.363530092596</v>
      </c>
      <c r="G98" t="s">
        <v>249</v>
      </c>
      <c r="H98" t="s">
        <v>414</v>
      </c>
      <c r="J98" t="s">
        <v>413</v>
      </c>
      <c r="K98">
        <v>0</v>
      </c>
      <c r="L98" t="s">
        <v>147</v>
      </c>
      <c r="M98">
        <v>0</v>
      </c>
      <c r="N98" t="s">
        <v>147</v>
      </c>
      <c r="O98">
        <v>0</v>
      </c>
      <c r="P98" t="s">
        <v>147</v>
      </c>
      <c r="Q98">
        <v>2</v>
      </c>
      <c r="R98" t="s">
        <v>147</v>
      </c>
      <c r="S98">
        <v>0</v>
      </c>
      <c r="T98" t="s">
        <v>147</v>
      </c>
      <c r="U98">
        <v>0</v>
      </c>
      <c r="V98" t="s">
        <v>147</v>
      </c>
      <c r="W98" t="s">
        <v>412</v>
      </c>
      <c r="Y98" t="s">
        <v>6</v>
      </c>
      <c r="Z98">
        <v>33</v>
      </c>
      <c r="AA98" t="s">
        <v>9</v>
      </c>
      <c r="AB98" t="s">
        <v>411</v>
      </c>
      <c r="AC98" t="s">
        <v>13</v>
      </c>
      <c r="AD98" t="s">
        <v>15</v>
      </c>
      <c r="AI98" t="s">
        <v>32</v>
      </c>
      <c r="AJ98" t="s">
        <v>31</v>
      </c>
      <c r="AK98" t="s">
        <v>30</v>
      </c>
      <c r="AL98" t="s">
        <v>33</v>
      </c>
      <c r="AM98" t="s">
        <v>31</v>
      </c>
      <c r="AN98" t="s">
        <v>32</v>
      </c>
      <c r="AO98" t="s">
        <v>32</v>
      </c>
      <c r="AP98" t="s">
        <v>33</v>
      </c>
      <c r="AQ98" t="s">
        <v>33</v>
      </c>
      <c r="AR98" t="s">
        <v>33</v>
      </c>
      <c r="AS98" t="s">
        <v>33</v>
      </c>
      <c r="AT98" t="s">
        <v>33</v>
      </c>
      <c r="AU98" t="s">
        <v>33</v>
      </c>
      <c r="AW98" t="s">
        <v>33</v>
      </c>
      <c r="AX98" t="s">
        <v>33</v>
      </c>
      <c r="AY98" t="s">
        <v>31</v>
      </c>
      <c r="AZ98" t="s">
        <v>30</v>
      </c>
      <c r="BA98" t="s">
        <v>30</v>
      </c>
      <c r="BB98" t="s">
        <v>32</v>
      </c>
      <c r="BC98" t="s">
        <v>31</v>
      </c>
      <c r="BD98" t="s">
        <v>51</v>
      </c>
      <c r="BE98" t="s">
        <v>51</v>
      </c>
      <c r="BF98" t="s">
        <v>51</v>
      </c>
      <c r="BG98" t="s">
        <v>50</v>
      </c>
      <c r="BH98" t="s">
        <v>31</v>
      </c>
      <c r="BI98" t="s">
        <v>51</v>
      </c>
      <c r="BJ98" t="s">
        <v>50</v>
      </c>
      <c r="BK98" t="s">
        <v>51</v>
      </c>
      <c r="BL98" t="s">
        <v>51</v>
      </c>
      <c r="BM98" t="s">
        <v>51</v>
      </c>
      <c r="BN98" t="s">
        <v>51</v>
      </c>
      <c r="BO98" t="s">
        <v>51</v>
      </c>
      <c r="BP98" t="s">
        <v>156</v>
      </c>
      <c r="BQ98" t="s">
        <v>156</v>
      </c>
      <c r="BR98" t="s">
        <v>157</v>
      </c>
      <c r="BS98" t="s">
        <v>32</v>
      </c>
      <c r="BT98" t="s">
        <v>32</v>
      </c>
      <c r="CE98" t="s">
        <v>33</v>
      </c>
      <c r="CI98" t="s">
        <v>31</v>
      </c>
      <c r="CL98" t="s">
        <v>32</v>
      </c>
      <c r="CM98" t="s">
        <v>31</v>
      </c>
      <c r="CN98" t="s">
        <v>33</v>
      </c>
      <c r="CO98" t="s">
        <v>30</v>
      </c>
      <c r="CQ98" t="s">
        <v>29</v>
      </c>
      <c r="CR98" t="s">
        <v>29</v>
      </c>
      <c r="CS98" t="s">
        <v>32</v>
      </c>
      <c r="CT98" t="s">
        <v>29</v>
      </c>
      <c r="CU98" t="s">
        <v>31</v>
      </c>
      <c r="CV98" t="s">
        <v>31</v>
      </c>
      <c r="CW98" t="s">
        <v>33</v>
      </c>
      <c r="CX98" t="s">
        <v>73</v>
      </c>
      <c r="CY98" t="s">
        <v>74</v>
      </c>
      <c r="CZ98" t="s">
        <v>75</v>
      </c>
      <c r="DA98" t="s">
        <v>78</v>
      </c>
      <c r="DB98" t="s">
        <v>78</v>
      </c>
      <c r="DC98" t="s">
        <v>78</v>
      </c>
      <c r="DE98" t="s">
        <v>78</v>
      </c>
      <c r="DF98" t="s">
        <v>78</v>
      </c>
      <c r="DG98" t="s">
        <v>79</v>
      </c>
      <c r="DH98" t="s">
        <v>78</v>
      </c>
      <c r="DI98" t="s">
        <v>84</v>
      </c>
      <c r="DJ98" t="s">
        <v>88</v>
      </c>
      <c r="DK98" s="96">
        <v>46</v>
      </c>
      <c r="DL98" s="96">
        <v>0.57499999999999996</v>
      </c>
      <c r="DM98" s="96">
        <v>27</v>
      </c>
      <c r="DN98" s="96">
        <v>15</v>
      </c>
      <c r="DO98" s="96">
        <v>6</v>
      </c>
      <c r="DP98" s="96">
        <v>0.2857142857142857</v>
      </c>
      <c r="DQ98" s="96">
        <v>3.0375000000000001</v>
      </c>
      <c r="DR98" s="104">
        <v>3.0375000000000001</v>
      </c>
      <c r="DS98" s="104">
        <v>2.3708333333333336</v>
      </c>
      <c r="DT98" s="104"/>
      <c r="DU98" s="104"/>
      <c r="DV98" s="104">
        <v>3.7500000000000006E-2</v>
      </c>
      <c r="DW98" s="104">
        <v>0</v>
      </c>
      <c r="DX98" s="104">
        <v>0</v>
      </c>
      <c r="DY98" s="104">
        <v>2</v>
      </c>
      <c r="DZ98" s="104">
        <v>2</v>
      </c>
      <c r="EA98" s="104">
        <v>0</v>
      </c>
      <c r="EB98" s="104">
        <v>0.66666666666666663</v>
      </c>
      <c r="EC98" s="104">
        <v>0.66666666666666663</v>
      </c>
      <c r="ED98" s="104">
        <v>0</v>
      </c>
      <c r="EE98" s="104">
        <v>0.33333333333333331</v>
      </c>
      <c r="EF98" s="104">
        <v>0</v>
      </c>
      <c r="EG98" s="104"/>
      <c r="EH98" s="104">
        <v>1</v>
      </c>
    </row>
    <row r="99" spans="2:138" x14ac:dyDescent="0.25">
      <c r="B99">
        <v>24</v>
      </c>
      <c r="C99" t="s">
        <v>487</v>
      </c>
      <c r="D99">
        <v>1</v>
      </c>
      <c r="E99" s="50">
        <v>44543.391319444447</v>
      </c>
      <c r="G99" t="s">
        <v>249</v>
      </c>
      <c r="H99" t="s">
        <v>410</v>
      </c>
      <c r="J99" t="s">
        <v>409</v>
      </c>
      <c r="K99">
        <v>0</v>
      </c>
      <c r="L99" t="s">
        <v>147</v>
      </c>
      <c r="M99">
        <v>0</v>
      </c>
      <c r="N99" t="s">
        <v>147</v>
      </c>
      <c r="O99">
        <v>0</v>
      </c>
      <c r="P99" t="s">
        <v>147</v>
      </c>
      <c r="Q99">
        <v>1</v>
      </c>
      <c r="R99" t="s">
        <v>147</v>
      </c>
      <c r="S99">
        <v>0</v>
      </c>
      <c r="T99" t="s">
        <v>147</v>
      </c>
      <c r="U99">
        <v>0</v>
      </c>
      <c r="V99" t="s">
        <v>147</v>
      </c>
      <c r="W99" t="s">
        <v>408</v>
      </c>
      <c r="Y99" t="s">
        <v>6</v>
      </c>
      <c r="Z99">
        <v>24</v>
      </c>
      <c r="AA99" t="s">
        <v>9</v>
      </c>
      <c r="AB99" t="s">
        <v>407</v>
      </c>
      <c r="AC99" t="s">
        <v>13</v>
      </c>
      <c r="AD99" t="s">
        <v>15</v>
      </c>
      <c r="AI99" t="s">
        <v>33</v>
      </c>
      <c r="AJ99" t="s">
        <v>33</v>
      </c>
      <c r="AK99" t="s">
        <v>30</v>
      </c>
      <c r="AL99" t="s">
        <v>33</v>
      </c>
      <c r="AM99" t="s">
        <v>31</v>
      </c>
      <c r="AN99" t="s">
        <v>30</v>
      </c>
      <c r="AO99" t="s">
        <v>30</v>
      </c>
      <c r="AP99" t="s">
        <v>32</v>
      </c>
      <c r="AQ99" t="s">
        <v>32</v>
      </c>
      <c r="AR99" t="s">
        <v>32</v>
      </c>
      <c r="AS99" t="s">
        <v>32</v>
      </c>
      <c r="AT99" t="s">
        <v>32</v>
      </c>
      <c r="AU99" t="s">
        <v>32</v>
      </c>
      <c r="AW99" t="s">
        <v>32</v>
      </c>
      <c r="AX99" t="s">
        <v>32</v>
      </c>
      <c r="AY99" t="s">
        <v>32</v>
      </c>
      <c r="AZ99" t="s">
        <v>32</v>
      </c>
      <c r="BA99" t="s">
        <v>33</v>
      </c>
      <c r="BB99" t="s">
        <v>33</v>
      </c>
      <c r="BC99" t="s">
        <v>33</v>
      </c>
      <c r="BD99" t="s">
        <v>51</v>
      </c>
      <c r="BE99" t="s">
        <v>51</v>
      </c>
      <c r="BF99" t="s">
        <v>51</v>
      </c>
      <c r="BG99" t="s">
        <v>51</v>
      </c>
      <c r="BH99" t="s">
        <v>31</v>
      </c>
      <c r="BI99" t="s">
        <v>50</v>
      </c>
      <c r="BJ99" t="s">
        <v>50</v>
      </c>
      <c r="BK99" t="s">
        <v>51</v>
      </c>
      <c r="BL99" t="s">
        <v>50</v>
      </c>
      <c r="BM99" t="s">
        <v>51</v>
      </c>
      <c r="BN99" t="s">
        <v>50</v>
      </c>
      <c r="BO99" t="s">
        <v>50</v>
      </c>
      <c r="BP99" t="s">
        <v>31</v>
      </c>
      <c r="BQ99" t="s">
        <v>34</v>
      </c>
      <c r="BR99" t="s">
        <v>31</v>
      </c>
      <c r="BS99" t="s">
        <v>32</v>
      </c>
      <c r="BT99" t="s">
        <v>34</v>
      </c>
      <c r="CE99" t="s">
        <v>29</v>
      </c>
      <c r="CI99" t="s">
        <v>31</v>
      </c>
      <c r="CL99" t="s">
        <v>32</v>
      </c>
      <c r="CM99" t="s">
        <v>29</v>
      </c>
      <c r="CN99" t="s">
        <v>32</v>
      </c>
      <c r="CO99" t="s">
        <v>33</v>
      </c>
      <c r="CQ99" t="s">
        <v>30</v>
      </c>
      <c r="CR99" t="s">
        <v>29</v>
      </c>
      <c r="CS99" t="s">
        <v>29</v>
      </c>
      <c r="CT99" t="s">
        <v>32</v>
      </c>
      <c r="CU99" t="s">
        <v>31</v>
      </c>
      <c r="CV99" t="s">
        <v>32</v>
      </c>
      <c r="CW99" t="s">
        <v>32</v>
      </c>
      <c r="CX99" t="s">
        <v>73</v>
      </c>
      <c r="CY99" t="s">
        <v>73</v>
      </c>
      <c r="CZ99" t="s">
        <v>73</v>
      </c>
      <c r="DA99" t="s">
        <v>78</v>
      </c>
      <c r="DB99" t="s">
        <v>77</v>
      </c>
      <c r="DC99" t="s">
        <v>76</v>
      </c>
      <c r="DE99" t="s">
        <v>78</v>
      </c>
      <c r="DF99" t="s">
        <v>78</v>
      </c>
      <c r="DG99" t="s">
        <v>78</v>
      </c>
      <c r="DH99" t="s">
        <v>78</v>
      </c>
      <c r="DI99" t="s">
        <v>84</v>
      </c>
      <c r="DJ99" t="s">
        <v>88</v>
      </c>
      <c r="DK99" s="96">
        <v>36.333333333333329</v>
      </c>
      <c r="DL99" s="96">
        <v>0.45416666666666661</v>
      </c>
      <c r="DM99" s="96">
        <v>24.333333333333336</v>
      </c>
      <c r="DN99" s="96">
        <v>10</v>
      </c>
      <c r="DO99" s="96">
        <v>2</v>
      </c>
      <c r="DP99" s="96">
        <v>9.5238095238095233E-2</v>
      </c>
      <c r="DQ99" s="96">
        <v>2.9411764705882355</v>
      </c>
      <c r="DR99" s="104">
        <v>2.9411764705882355</v>
      </c>
      <c r="DS99" s="104">
        <v>1.7647058823529411</v>
      </c>
      <c r="DT99" s="104"/>
      <c r="DU99" s="104"/>
      <c r="DV99" s="104">
        <v>0</v>
      </c>
      <c r="DW99" s="104">
        <v>0</v>
      </c>
      <c r="DX99" s="104">
        <v>0</v>
      </c>
      <c r="DY99" s="104">
        <v>1.7647058823529411</v>
      </c>
      <c r="DZ99" s="104">
        <v>1.7647058823529411</v>
      </c>
      <c r="EA99" s="104">
        <v>0</v>
      </c>
      <c r="EB99" s="104">
        <v>1.1764705882352942</v>
      </c>
      <c r="EC99" s="104">
        <v>1.1764705882352942</v>
      </c>
      <c r="ED99" s="104">
        <v>0</v>
      </c>
      <c r="EE99" s="104">
        <v>0</v>
      </c>
      <c r="EF99" s="104">
        <v>0</v>
      </c>
      <c r="EG99" s="104"/>
      <c r="EH99" s="104">
        <v>1.1764705882352942</v>
      </c>
    </row>
    <row r="100" spans="2:138" x14ac:dyDescent="0.25">
      <c r="B100">
        <v>2</v>
      </c>
      <c r="C100" t="s">
        <v>87</v>
      </c>
      <c r="D100">
        <v>1</v>
      </c>
      <c r="E100" s="50">
        <v>44607.666342592594</v>
      </c>
      <c r="G100" t="s">
        <v>2</v>
      </c>
      <c r="H100" t="s">
        <v>478</v>
      </c>
      <c r="J100" t="s">
        <v>477</v>
      </c>
      <c r="K100">
        <v>1</v>
      </c>
      <c r="L100" s="1" t="s">
        <v>6</v>
      </c>
      <c r="M100">
        <v>0</v>
      </c>
      <c r="N100" t="s">
        <v>147</v>
      </c>
      <c r="S100">
        <v>3</v>
      </c>
      <c r="T100" t="s">
        <v>147</v>
      </c>
      <c r="U100">
        <v>5</v>
      </c>
      <c r="V100" t="s">
        <v>100</v>
      </c>
      <c r="W100">
        <v>1</v>
      </c>
      <c r="X100" s="1" t="s">
        <v>6</v>
      </c>
      <c r="Y100" t="s">
        <v>6</v>
      </c>
      <c r="Z100">
        <v>20</v>
      </c>
      <c r="AA100" t="s">
        <v>112</v>
      </c>
      <c r="AB100" t="s">
        <v>147</v>
      </c>
      <c r="AC100" t="s">
        <v>13</v>
      </c>
      <c r="AD100" t="s">
        <v>15</v>
      </c>
      <c r="AE100" t="s">
        <v>476</v>
      </c>
      <c r="AF100" t="s">
        <v>26</v>
      </c>
      <c r="AG100" t="s">
        <v>147</v>
      </c>
      <c r="AH100">
        <v>40</v>
      </c>
      <c r="AI100" t="s">
        <v>33</v>
      </c>
      <c r="AJ100" t="s">
        <v>33</v>
      </c>
      <c r="AK100" t="s">
        <v>29</v>
      </c>
      <c r="AL100" t="s">
        <v>33</v>
      </c>
      <c r="AM100" t="s">
        <v>29</v>
      </c>
      <c r="AN100" t="s">
        <v>33</v>
      </c>
      <c r="AO100" t="s">
        <v>33</v>
      </c>
      <c r="AP100" t="s">
        <v>33</v>
      </c>
      <c r="AQ100" t="s">
        <v>33</v>
      </c>
      <c r="AR100" t="s">
        <v>33</v>
      </c>
      <c r="AS100" t="s">
        <v>33</v>
      </c>
      <c r="AT100" t="s">
        <v>33</v>
      </c>
      <c r="AV100" t="s">
        <v>33</v>
      </c>
      <c r="AW100" t="s">
        <v>33</v>
      </c>
      <c r="AX100" t="s">
        <v>33</v>
      </c>
      <c r="AZ100" t="s">
        <v>33</v>
      </c>
      <c r="BA100" t="s">
        <v>33</v>
      </c>
      <c r="BB100" t="s">
        <v>33</v>
      </c>
      <c r="BC100" t="s">
        <v>30</v>
      </c>
      <c r="BD100" t="s">
        <v>51</v>
      </c>
      <c r="BE100" t="s">
        <v>51</v>
      </c>
      <c r="BF100" t="s">
        <v>51</v>
      </c>
      <c r="BG100" t="s">
        <v>51</v>
      </c>
      <c r="BH100" t="s">
        <v>51</v>
      </c>
      <c r="BI100" t="s">
        <v>51</v>
      </c>
      <c r="BJ100" t="s">
        <v>51</v>
      </c>
      <c r="BK100" t="s">
        <v>51</v>
      </c>
      <c r="BL100" t="s">
        <v>51</v>
      </c>
      <c r="BM100" t="s">
        <v>51</v>
      </c>
      <c r="BN100" t="s">
        <v>51</v>
      </c>
      <c r="BO100" t="s">
        <v>51</v>
      </c>
      <c r="BP100" t="s">
        <v>31</v>
      </c>
      <c r="BR100" t="s">
        <v>33</v>
      </c>
      <c r="BS100" t="s">
        <v>33</v>
      </c>
      <c r="BT100" t="s">
        <v>33</v>
      </c>
      <c r="BU100" t="s">
        <v>29</v>
      </c>
      <c r="BV100" t="s">
        <v>33</v>
      </c>
      <c r="BW100" t="s">
        <v>29</v>
      </c>
      <c r="BX100" t="s">
        <v>459</v>
      </c>
      <c r="CG100" t="s">
        <v>33</v>
      </c>
      <c r="CH100" t="s">
        <v>33</v>
      </c>
      <c r="CI100" t="s">
        <v>29</v>
      </c>
      <c r="CJ100" t="s">
        <v>29</v>
      </c>
      <c r="CL100" t="s">
        <v>33</v>
      </c>
      <c r="CM100" t="s">
        <v>29</v>
      </c>
      <c r="CN100" t="s">
        <v>33</v>
      </c>
      <c r="CO100" t="s">
        <v>33</v>
      </c>
      <c r="CP100" t="s">
        <v>29</v>
      </c>
      <c r="CQ100" t="s">
        <v>29</v>
      </c>
      <c r="CR100" t="s">
        <v>29</v>
      </c>
      <c r="CS100" t="s">
        <v>29</v>
      </c>
      <c r="CT100" t="s">
        <v>33</v>
      </c>
      <c r="CU100" t="s">
        <v>31</v>
      </c>
      <c r="CV100" t="s">
        <v>32</v>
      </c>
      <c r="CW100" t="s">
        <v>33</v>
      </c>
      <c r="CX100" t="s">
        <v>73</v>
      </c>
      <c r="CY100" t="s">
        <v>73</v>
      </c>
      <c r="CZ100" t="s">
        <v>73</v>
      </c>
      <c r="DA100" t="s">
        <v>77</v>
      </c>
      <c r="DB100" t="s">
        <v>76</v>
      </c>
      <c r="DC100" t="s">
        <v>80</v>
      </c>
      <c r="DD100" t="s">
        <v>77</v>
      </c>
      <c r="DE100" t="s">
        <v>80</v>
      </c>
      <c r="DF100" t="s">
        <v>80</v>
      </c>
      <c r="DG100" t="s">
        <v>79</v>
      </c>
      <c r="DH100" t="s">
        <v>79</v>
      </c>
      <c r="DI100" t="s">
        <v>31</v>
      </c>
      <c r="DJ100" s="1" t="s">
        <v>6</v>
      </c>
      <c r="DK100" s="96">
        <v>52</v>
      </c>
      <c r="DL100" s="96">
        <v>0.61904761904761907</v>
      </c>
      <c r="DM100" s="96"/>
      <c r="DN100" s="96"/>
      <c r="DO100" s="96"/>
      <c r="DP100" s="96"/>
      <c r="DQ100" s="96">
        <v>2</v>
      </c>
      <c r="DR100" s="104"/>
      <c r="DS100" s="104"/>
      <c r="DT100" s="104"/>
      <c r="DU100" s="104"/>
      <c r="DV100" s="104">
        <v>0</v>
      </c>
      <c r="DW100" s="104">
        <v>2</v>
      </c>
      <c r="DX100" s="104">
        <v>0</v>
      </c>
      <c r="DY100" s="104">
        <v>0</v>
      </c>
      <c r="DZ100" s="104">
        <v>2</v>
      </c>
      <c r="EA100" s="104">
        <v>0</v>
      </c>
      <c r="EB100" s="104">
        <v>0</v>
      </c>
      <c r="EC100" s="104">
        <v>0</v>
      </c>
      <c r="EG100" s="104">
        <v>0</v>
      </c>
      <c r="EH100" s="104">
        <v>0</v>
      </c>
    </row>
    <row r="101" spans="2:138" x14ac:dyDescent="0.25">
      <c r="B101">
        <v>4</v>
      </c>
      <c r="C101" t="s">
        <v>87</v>
      </c>
      <c r="D101">
        <v>1</v>
      </c>
      <c r="E101" s="50">
        <v>44609.491793981484</v>
      </c>
      <c r="G101" t="s">
        <v>2</v>
      </c>
      <c r="H101" t="s">
        <v>461</v>
      </c>
      <c r="J101" t="s">
        <v>475</v>
      </c>
      <c r="K101">
        <v>0</v>
      </c>
      <c r="L101" t="s">
        <v>147</v>
      </c>
      <c r="M101">
        <v>1</v>
      </c>
      <c r="N101" s="1" t="s">
        <v>6</v>
      </c>
      <c r="S101">
        <v>0</v>
      </c>
      <c r="T101" t="s">
        <v>147</v>
      </c>
      <c r="U101">
        <v>1.5</v>
      </c>
      <c r="V101" t="s">
        <v>100</v>
      </c>
      <c r="W101">
        <v>0.5</v>
      </c>
      <c r="X101" s="1" t="s">
        <v>6</v>
      </c>
      <c r="Y101" t="s">
        <v>7</v>
      </c>
      <c r="Z101">
        <v>15</v>
      </c>
      <c r="AA101" t="s">
        <v>147</v>
      </c>
      <c r="AB101" t="s">
        <v>147</v>
      </c>
      <c r="AC101" t="s">
        <v>12</v>
      </c>
      <c r="AD101" t="s">
        <v>15</v>
      </c>
      <c r="AE101" t="s">
        <v>19</v>
      </c>
      <c r="AF101" t="s">
        <v>27</v>
      </c>
      <c r="AG101" t="s">
        <v>147</v>
      </c>
      <c r="AH101">
        <v>30</v>
      </c>
      <c r="AI101" t="s">
        <v>33</v>
      </c>
      <c r="AJ101" t="s">
        <v>31</v>
      </c>
      <c r="AK101" t="s">
        <v>29</v>
      </c>
      <c r="AL101" t="s">
        <v>33</v>
      </c>
      <c r="AM101" t="s">
        <v>29</v>
      </c>
      <c r="AN101" t="s">
        <v>33</v>
      </c>
      <c r="AO101" t="s">
        <v>33</v>
      </c>
      <c r="AP101" t="s">
        <v>33</v>
      </c>
      <c r="AQ101" t="s">
        <v>33</v>
      </c>
      <c r="AR101" t="s">
        <v>33</v>
      </c>
      <c r="AS101" t="s">
        <v>33</v>
      </c>
      <c r="AT101" t="s">
        <v>33</v>
      </c>
      <c r="AV101" t="s">
        <v>33</v>
      </c>
      <c r="AW101" t="s">
        <v>33</v>
      </c>
      <c r="AX101" t="s">
        <v>33</v>
      </c>
      <c r="AZ101" t="s">
        <v>33</v>
      </c>
      <c r="BA101" t="s">
        <v>33</v>
      </c>
      <c r="BB101" t="s">
        <v>33</v>
      </c>
      <c r="BC101" t="s">
        <v>33</v>
      </c>
      <c r="BD101" t="s">
        <v>50</v>
      </c>
      <c r="BE101" t="s">
        <v>51</v>
      </c>
      <c r="BF101" t="s">
        <v>51</v>
      </c>
      <c r="BG101" t="s">
        <v>49</v>
      </c>
      <c r="BH101" t="s">
        <v>31</v>
      </c>
      <c r="BI101" t="s">
        <v>51</v>
      </c>
      <c r="BJ101" t="s">
        <v>31</v>
      </c>
      <c r="BK101" t="s">
        <v>51</v>
      </c>
      <c r="BL101" t="s">
        <v>51</v>
      </c>
      <c r="BM101" t="s">
        <v>51</v>
      </c>
      <c r="BN101" t="s">
        <v>31</v>
      </c>
      <c r="BO101" t="s">
        <v>51</v>
      </c>
      <c r="BP101" t="s">
        <v>157</v>
      </c>
      <c r="BR101" t="s">
        <v>157</v>
      </c>
      <c r="BS101" t="s">
        <v>31</v>
      </c>
      <c r="BT101" t="s">
        <v>31</v>
      </c>
      <c r="BU101" t="s">
        <v>32</v>
      </c>
      <c r="BV101" t="s">
        <v>31</v>
      </c>
      <c r="BW101" t="s">
        <v>31</v>
      </c>
      <c r="BX101" t="s">
        <v>459</v>
      </c>
      <c r="CG101" t="s">
        <v>33</v>
      </c>
      <c r="CH101" t="s">
        <v>33</v>
      </c>
      <c r="CI101" t="s">
        <v>33</v>
      </c>
      <c r="CJ101" t="s">
        <v>33</v>
      </c>
      <c r="CL101" t="s">
        <v>29</v>
      </c>
      <c r="CM101" t="s">
        <v>33</v>
      </c>
      <c r="CN101" t="s">
        <v>32</v>
      </c>
      <c r="CO101" t="s">
        <v>31</v>
      </c>
      <c r="CP101" t="s">
        <v>33</v>
      </c>
      <c r="CQ101" t="s">
        <v>29</v>
      </c>
      <c r="CR101" t="s">
        <v>33</v>
      </c>
      <c r="CS101" t="s">
        <v>33</v>
      </c>
      <c r="CT101" t="s">
        <v>29</v>
      </c>
      <c r="CU101" t="s">
        <v>33</v>
      </c>
      <c r="CV101" t="s">
        <v>31</v>
      </c>
      <c r="CW101" t="s">
        <v>31</v>
      </c>
      <c r="CX101" t="s">
        <v>457</v>
      </c>
      <c r="CY101" t="s">
        <v>73</v>
      </c>
      <c r="CZ101" t="s">
        <v>73</v>
      </c>
      <c r="DA101" t="s">
        <v>76</v>
      </c>
      <c r="DB101" t="s">
        <v>79</v>
      </c>
      <c r="DC101" t="s">
        <v>78</v>
      </c>
      <c r="DD101" t="s">
        <v>78</v>
      </c>
      <c r="DE101" t="s">
        <v>79</v>
      </c>
      <c r="DF101" t="s">
        <v>79</v>
      </c>
      <c r="DG101" t="s">
        <v>78</v>
      </c>
      <c r="DH101" t="s">
        <v>77</v>
      </c>
      <c r="DI101" t="s">
        <v>84</v>
      </c>
      <c r="DJ101" t="s">
        <v>6</v>
      </c>
      <c r="DK101" s="96">
        <v>76</v>
      </c>
      <c r="DL101" s="96">
        <v>0.90476190476190477</v>
      </c>
      <c r="DM101" s="96"/>
      <c r="DN101" s="96"/>
      <c r="DO101" s="96"/>
      <c r="DP101" s="96"/>
      <c r="DQ101" s="96">
        <v>0.72900000000000009</v>
      </c>
      <c r="DR101" s="104"/>
      <c r="DS101" s="104"/>
      <c r="DT101" s="104"/>
      <c r="DU101" s="104"/>
      <c r="DV101" s="104">
        <v>9.0000000000000011E-3</v>
      </c>
      <c r="DW101" s="104">
        <v>0.27</v>
      </c>
      <c r="DX101" s="104">
        <v>0</v>
      </c>
      <c r="DY101" s="104">
        <v>0</v>
      </c>
      <c r="DZ101" s="104">
        <v>0.27</v>
      </c>
      <c r="EA101" s="104">
        <v>0</v>
      </c>
      <c r="EB101" s="104">
        <v>0</v>
      </c>
      <c r="EC101" s="104">
        <v>0</v>
      </c>
      <c r="EG101" s="104">
        <v>0.45</v>
      </c>
      <c r="EH101" s="104">
        <v>0.45</v>
      </c>
    </row>
    <row r="102" spans="2:138" x14ac:dyDescent="0.25">
      <c r="B102">
        <v>5</v>
      </c>
      <c r="C102" t="s">
        <v>87</v>
      </c>
      <c r="D102">
        <v>1</v>
      </c>
      <c r="E102" s="50">
        <v>44609.599166666667</v>
      </c>
      <c r="G102" t="s">
        <v>2</v>
      </c>
      <c r="H102" t="s">
        <v>465</v>
      </c>
      <c r="J102" t="s">
        <v>473</v>
      </c>
      <c r="K102">
        <v>0</v>
      </c>
      <c r="L102" t="s">
        <v>147</v>
      </c>
      <c r="M102">
        <v>0</v>
      </c>
      <c r="N102" t="s">
        <v>147</v>
      </c>
      <c r="S102">
        <v>0</v>
      </c>
      <c r="T102" t="s">
        <v>147</v>
      </c>
      <c r="U102">
        <v>3</v>
      </c>
      <c r="V102" t="s">
        <v>100</v>
      </c>
      <c r="W102">
        <v>0</v>
      </c>
      <c r="Y102" t="s">
        <v>7</v>
      </c>
      <c r="Z102">
        <v>30</v>
      </c>
      <c r="AA102" t="s">
        <v>147</v>
      </c>
      <c r="AB102" t="s">
        <v>147</v>
      </c>
      <c r="AC102" t="s">
        <v>12</v>
      </c>
      <c r="AD102" t="s">
        <v>15</v>
      </c>
      <c r="AE102" t="s">
        <v>19</v>
      </c>
      <c r="AF102" t="s">
        <v>26</v>
      </c>
      <c r="AG102">
        <v>30</v>
      </c>
      <c r="AH102">
        <v>30</v>
      </c>
      <c r="AI102" t="s">
        <v>31</v>
      </c>
      <c r="AJ102" t="s">
        <v>31</v>
      </c>
      <c r="AK102" t="s">
        <v>30</v>
      </c>
      <c r="AL102" t="s">
        <v>33</v>
      </c>
      <c r="AM102" t="s">
        <v>29</v>
      </c>
      <c r="AN102" t="s">
        <v>30</v>
      </c>
      <c r="AO102" t="s">
        <v>31</v>
      </c>
      <c r="AP102" t="s">
        <v>33</v>
      </c>
      <c r="AQ102" t="s">
        <v>33</v>
      </c>
      <c r="AR102" t="s">
        <v>33</v>
      </c>
      <c r="AS102" t="s">
        <v>33</v>
      </c>
      <c r="AT102" t="s">
        <v>33</v>
      </c>
      <c r="AV102" t="s">
        <v>33</v>
      </c>
      <c r="AW102" t="s">
        <v>33</v>
      </c>
      <c r="AX102" t="s">
        <v>33</v>
      </c>
      <c r="AZ102" t="s">
        <v>33</v>
      </c>
      <c r="BA102" t="s">
        <v>33</v>
      </c>
      <c r="BB102" t="s">
        <v>31</v>
      </c>
      <c r="BC102" t="s">
        <v>29</v>
      </c>
      <c r="BD102" t="s">
        <v>48</v>
      </c>
      <c r="BE102" t="s">
        <v>51</v>
      </c>
      <c r="BF102" t="s">
        <v>49</v>
      </c>
      <c r="BG102" t="s">
        <v>51</v>
      </c>
      <c r="BH102" t="s">
        <v>51</v>
      </c>
      <c r="BI102" t="s">
        <v>51</v>
      </c>
      <c r="BJ102" t="s">
        <v>51</v>
      </c>
      <c r="BK102" t="s">
        <v>51</v>
      </c>
      <c r="BL102" t="s">
        <v>51</v>
      </c>
      <c r="BM102" t="s">
        <v>51</v>
      </c>
      <c r="BN102" t="s">
        <v>51</v>
      </c>
      <c r="BO102" t="s">
        <v>51</v>
      </c>
      <c r="BP102" t="s">
        <v>157</v>
      </c>
      <c r="BR102" s="1" t="s">
        <v>254</v>
      </c>
      <c r="BS102" t="s">
        <v>33</v>
      </c>
      <c r="BT102" t="s">
        <v>33</v>
      </c>
      <c r="BU102" t="s">
        <v>29</v>
      </c>
      <c r="BV102" t="s">
        <v>33</v>
      </c>
      <c r="BW102" t="s">
        <v>29</v>
      </c>
      <c r="BX102" t="s">
        <v>459</v>
      </c>
      <c r="CG102" t="s">
        <v>33</v>
      </c>
      <c r="CH102" t="s">
        <v>31</v>
      </c>
      <c r="CI102" t="s">
        <v>29</v>
      </c>
      <c r="CJ102" t="s">
        <v>34</v>
      </c>
      <c r="CL102" t="s">
        <v>34</v>
      </c>
      <c r="CM102" t="s">
        <v>34</v>
      </c>
      <c r="CN102" t="s">
        <v>34</v>
      </c>
      <c r="CO102" t="s">
        <v>34</v>
      </c>
      <c r="CP102" t="s">
        <v>34</v>
      </c>
      <c r="CQ102" t="s">
        <v>34</v>
      </c>
      <c r="CR102" t="s">
        <v>34</v>
      </c>
      <c r="CS102" t="s">
        <v>34</v>
      </c>
      <c r="CT102" t="s">
        <v>34</v>
      </c>
      <c r="CU102" t="s">
        <v>33</v>
      </c>
      <c r="CV102" t="s">
        <v>33</v>
      </c>
      <c r="CW102" t="s">
        <v>33</v>
      </c>
      <c r="CX102" t="s">
        <v>72</v>
      </c>
      <c r="CY102" t="s">
        <v>74</v>
      </c>
      <c r="CZ102" t="s">
        <v>72</v>
      </c>
      <c r="DA102" t="s">
        <v>76</v>
      </c>
      <c r="DB102" t="s">
        <v>76</v>
      </c>
      <c r="DC102" t="s">
        <v>79</v>
      </c>
      <c r="DD102" t="s">
        <v>77</v>
      </c>
      <c r="DE102" t="s">
        <v>78</v>
      </c>
      <c r="DF102" t="s">
        <v>79</v>
      </c>
      <c r="DG102" t="s">
        <v>77</v>
      </c>
      <c r="DH102" t="s">
        <v>77</v>
      </c>
      <c r="DI102" t="s">
        <v>83</v>
      </c>
      <c r="DJ102" t="s">
        <v>6</v>
      </c>
      <c r="DK102" s="96">
        <v>29</v>
      </c>
      <c r="DL102" s="96">
        <v>0.34523809523809523</v>
      </c>
      <c r="DM102" s="96"/>
      <c r="DN102" s="96"/>
      <c r="DO102" s="96"/>
      <c r="DP102" s="96"/>
      <c r="DQ102" s="96">
        <v>0</v>
      </c>
      <c r="DR102" s="104"/>
      <c r="DS102" s="104"/>
      <c r="DT102" s="104"/>
      <c r="DU102" s="104"/>
      <c r="DV102" s="104">
        <v>0</v>
      </c>
      <c r="DW102" s="104">
        <v>0</v>
      </c>
      <c r="DX102" s="104">
        <v>0</v>
      </c>
      <c r="DY102" s="104">
        <v>0</v>
      </c>
      <c r="DZ102" s="104">
        <v>0</v>
      </c>
      <c r="EA102" s="104">
        <v>0</v>
      </c>
      <c r="EB102" s="104">
        <v>0</v>
      </c>
      <c r="EC102" s="104">
        <v>0</v>
      </c>
      <c r="EG102" s="104">
        <v>0</v>
      </c>
      <c r="EH102" s="104">
        <v>0</v>
      </c>
    </row>
    <row r="103" spans="2:138" x14ac:dyDescent="0.25">
      <c r="B103">
        <v>6</v>
      </c>
      <c r="C103" t="s">
        <v>87</v>
      </c>
      <c r="D103">
        <v>1</v>
      </c>
      <c r="E103" s="50">
        <v>44609.653703703705</v>
      </c>
      <c r="G103" t="s">
        <v>2</v>
      </c>
      <c r="H103" t="s">
        <v>465</v>
      </c>
      <c r="J103" t="s">
        <v>472</v>
      </c>
      <c r="K103">
        <v>0.5</v>
      </c>
      <c r="L103" s="1" t="s">
        <v>6</v>
      </c>
      <c r="M103">
        <v>0</v>
      </c>
      <c r="N103" t="s">
        <v>147</v>
      </c>
      <c r="S103">
        <v>0</v>
      </c>
      <c r="T103" t="s">
        <v>147</v>
      </c>
      <c r="U103">
        <v>1.5</v>
      </c>
      <c r="V103" t="s">
        <v>100</v>
      </c>
      <c r="W103">
        <v>7</v>
      </c>
      <c r="Y103" t="s">
        <v>6</v>
      </c>
      <c r="Z103">
        <v>4</v>
      </c>
      <c r="AA103" t="s">
        <v>147</v>
      </c>
      <c r="AB103" t="s">
        <v>147</v>
      </c>
      <c r="AC103" t="s">
        <v>14</v>
      </c>
      <c r="AD103" t="s">
        <v>15</v>
      </c>
      <c r="AE103" t="s">
        <v>19</v>
      </c>
      <c r="AF103" t="s">
        <v>27</v>
      </c>
      <c r="AG103">
        <v>10</v>
      </c>
      <c r="AH103">
        <v>10</v>
      </c>
      <c r="AI103" t="s">
        <v>31</v>
      </c>
      <c r="AJ103" t="s">
        <v>32</v>
      </c>
      <c r="AK103" t="s">
        <v>29</v>
      </c>
      <c r="AL103" t="s">
        <v>33</v>
      </c>
      <c r="AM103" t="s">
        <v>29</v>
      </c>
      <c r="AN103" t="s">
        <v>31</v>
      </c>
      <c r="AO103" t="s">
        <v>33</v>
      </c>
      <c r="AP103" t="s">
        <v>33</v>
      </c>
      <c r="AQ103" t="s">
        <v>33</v>
      </c>
      <c r="AR103" t="s">
        <v>33</v>
      </c>
      <c r="AS103" t="s">
        <v>33</v>
      </c>
      <c r="AT103" t="s">
        <v>33</v>
      </c>
      <c r="AV103" t="s">
        <v>33</v>
      </c>
      <c r="AW103" t="s">
        <v>33</v>
      </c>
      <c r="AX103" t="s">
        <v>33</v>
      </c>
      <c r="AZ103" t="s">
        <v>33</v>
      </c>
      <c r="BA103" t="s">
        <v>33</v>
      </c>
      <c r="BB103" t="s">
        <v>33</v>
      </c>
      <c r="BC103" t="s">
        <v>29</v>
      </c>
      <c r="BD103" t="s">
        <v>51</v>
      </c>
      <c r="BE103" t="s">
        <v>51</v>
      </c>
      <c r="BF103" t="s">
        <v>51</v>
      </c>
      <c r="BG103" t="s">
        <v>51</v>
      </c>
      <c r="BH103" t="s">
        <v>31</v>
      </c>
      <c r="BI103" t="s">
        <v>51</v>
      </c>
      <c r="BJ103" t="s">
        <v>51</v>
      </c>
      <c r="BK103" t="s">
        <v>51</v>
      </c>
      <c r="BL103" t="s">
        <v>50</v>
      </c>
      <c r="BM103" t="s">
        <v>51</v>
      </c>
      <c r="BN103" t="s">
        <v>51</v>
      </c>
      <c r="BO103" t="s">
        <v>51</v>
      </c>
      <c r="BP103" t="s">
        <v>157</v>
      </c>
      <c r="BR103" t="s">
        <v>157</v>
      </c>
      <c r="BS103" t="s">
        <v>33</v>
      </c>
      <c r="BT103" t="s">
        <v>30</v>
      </c>
      <c r="BU103" t="s">
        <v>29</v>
      </c>
      <c r="BV103" t="s">
        <v>33</v>
      </c>
      <c r="BW103" t="s">
        <v>34</v>
      </c>
      <c r="BX103" t="s">
        <v>459</v>
      </c>
      <c r="CG103" t="s">
        <v>33</v>
      </c>
      <c r="CH103" t="s">
        <v>33</v>
      </c>
      <c r="CI103" t="s">
        <v>29</v>
      </c>
      <c r="CJ103" t="s">
        <v>29</v>
      </c>
      <c r="CL103" t="s">
        <v>33</v>
      </c>
      <c r="CM103" t="s">
        <v>33</v>
      </c>
      <c r="CN103" t="s">
        <v>33</v>
      </c>
      <c r="CO103" t="s">
        <v>33</v>
      </c>
      <c r="CP103" t="s">
        <v>33</v>
      </c>
      <c r="CQ103" t="s">
        <v>29</v>
      </c>
      <c r="CR103" t="s">
        <v>33</v>
      </c>
      <c r="CS103" t="s">
        <v>33</v>
      </c>
      <c r="CT103" t="s">
        <v>29</v>
      </c>
      <c r="CU103" t="s">
        <v>32</v>
      </c>
      <c r="CV103" t="s">
        <v>32</v>
      </c>
      <c r="CW103" t="s">
        <v>32</v>
      </c>
      <c r="CX103" t="s">
        <v>73</v>
      </c>
      <c r="CY103" t="s">
        <v>73</v>
      </c>
      <c r="CZ103" t="s">
        <v>74</v>
      </c>
      <c r="DA103" t="s">
        <v>77</v>
      </c>
      <c r="DB103" t="s">
        <v>78</v>
      </c>
      <c r="DC103" t="s">
        <v>77</v>
      </c>
      <c r="DD103" t="s">
        <v>78</v>
      </c>
      <c r="DE103" t="s">
        <v>79</v>
      </c>
      <c r="DF103" t="s">
        <v>78</v>
      </c>
      <c r="DG103" t="s">
        <v>79</v>
      </c>
      <c r="DH103" t="s">
        <v>79</v>
      </c>
      <c r="DI103" t="s">
        <v>85</v>
      </c>
      <c r="DJ103" s="1" t="s">
        <v>6</v>
      </c>
      <c r="DK103" s="96">
        <v>76</v>
      </c>
      <c r="DL103" s="96">
        <v>0.90476190476190477</v>
      </c>
      <c r="DM103" s="96"/>
      <c r="DN103" s="96"/>
      <c r="DO103" s="96"/>
      <c r="DP103" s="96"/>
      <c r="DQ103" s="96">
        <v>0.70000000000000007</v>
      </c>
      <c r="DR103" s="104"/>
      <c r="DS103" s="104"/>
      <c r="DT103" s="104"/>
      <c r="DU103" s="104"/>
      <c r="DV103" s="104">
        <v>0</v>
      </c>
      <c r="DW103" s="104">
        <v>0</v>
      </c>
      <c r="DX103" s="104">
        <v>0</v>
      </c>
      <c r="DY103" s="104">
        <v>0</v>
      </c>
      <c r="DZ103" s="104">
        <v>0</v>
      </c>
      <c r="EA103" s="104">
        <v>0</v>
      </c>
      <c r="EB103" s="104">
        <v>0</v>
      </c>
      <c r="EC103" s="104">
        <v>0</v>
      </c>
      <c r="EG103" s="104">
        <v>0.70000000000000007</v>
      </c>
      <c r="EH103" s="104">
        <v>0.70000000000000007</v>
      </c>
    </row>
    <row r="104" spans="2:138" x14ac:dyDescent="0.25">
      <c r="B104">
        <v>7</v>
      </c>
      <c r="C104" t="s">
        <v>87</v>
      </c>
      <c r="D104">
        <v>1</v>
      </c>
      <c r="E104" s="50">
        <v>44610.572060185186</v>
      </c>
      <c r="G104" t="s">
        <v>2</v>
      </c>
      <c r="H104" t="s">
        <v>465</v>
      </c>
      <c r="J104" t="s">
        <v>471</v>
      </c>
      <c r="K104">
        <v>0</v>
      </c>
      <c r="L104" t="s">
        <v>147</v>
      </c>
      <c r="M104">
        <v>0</v>
      </c>
      <c r="N104" t="s">
        <v>147</v>
      </c>
      <c r="S104">
        <v>0</v>
      </c>
      <c r="T104" t="s">
        <v>147</v>
      </c>
      <c r="U104">
        <v>1</v>
      </c>
      <c r="V104" t="s">
        <v>147</v>
      </c>
      <c r="W104">
        <v>0.5</v>
      </c>
      <c r="Y104" t="s">
        <v>7</v>
      </c>
      <c r="Z104">
        <v>30</v>
      </c>
      <c r="AA104" t="s">
        <v>147</v>
      </c>
      <c r="AB104" t="s">
        <v>147</v>
      </c>
      <c r="AC104" t="s">
        <v>14</v>
      </c>
      <c r="AD104" t="s">
        <v>15</v>
      </c>
      <c r="AE104" t="s">
        <v>20</v>
      </c>
      <c r="AF104" t="s">
        <v>27</v>
      </c>
      <c r="AG104">
        <v>40</v>
      </c>
      <c r="AH104">
        <v>0</v>
      </c>
      <c r="AI104" t="s">
        <v>32</v>
      </c>
      <c r="AJ104" t="s">
        <v>33</v>
      </c>
      <c r="AK104" t="s">
        <v>32</v>
      </c>
      <c r="AL104" t="s">
        <v>33</v>
      </c>
      <c r="AM104" t="s">
        <v>29</v>
      </c>
      <c r="AN104" t="s">
        <v>31</v>
      </c>
      <c r="AO104" t="s">
        <v>33</v>
      </c>
      <c r="AP104" t="s">
        <v>33</v>
      </c>
      <c r="AQ104" t="s">
        <v>33</v>
      </c>
      <c r="AR104" t="s">
        <v>33</v>
      </c>
      <c r="AS104" t="s">
        <v>33</v>
      </c>
      <c r="AT104" t="s">
        <v>33</v>
      </c>
      <c r="AV104" t="s">
        <v>33</v>
      </c>
      <c r="AW104" t="s">
        <v>33</v>
      </c>
      <c r="AX104" t="s">
        <v>33</v>
      </c>
      <c r="AZ104" t="s">
        <v>33</v>
      </c>
      <c r="BA104" t="s">
        <v>33</v>
      </c>
      <c r="BB104" t="s">
        <v>33</v>
      </c>
      <c r="BC104" t="s">
        <v>33</v>
      </c>
      <c r="BD104" t="s">
        <v>31</v>
      </c>
      <c r="BE104" t="s">
        <v>51</v>
      </c>
      <c r="BF104" t="s">
        <v>31</v>
      </c>
      <c r="BG104" t="s">
        <v>51</v>
      </c>
      <c r="BH104" t="s">
        <v>51</v>
      </c>
      <c r="BI104" t="s">
        <v>51</v>
      </c>
      <c r="BJ104" t="s">
        <v>51</v>
      </c>
      <c r="BK104" t="s">
        <v>50</v>
      </c>
      <c r="BL104" t="s">
        <v>50</v>
      </c>
      <c r="BM104" t="s">
        <v>51</v>
      </c>
      <c r="BN104" t="s">
        <v>50</v>
      </c>
      <c r="BO104" t="s">
        <v>50</v>
      </c>
      <c r="BP104" t="s">
        <v>156</v>
      </c>
      <c r="BR104" t="s">
        <v>33</v>
      </c>
      <c r="BS104" t="s">
        <v>29</v>
      </c>
      <c r="BT104" t="s">
        <v>31</v>
      </c>
      <c r="BU104" t="s">
        <v>29</v>
      </c>
      <c r="BV104" t="s">
        <v>33</v>
      </c>
      <c r="BW104" t="s">
        <v>29</v>
      </c>
      <c r="BX104" t="s">
        <v>459</v>
      </c>
      <c r="CG104" t="s">
        <v>33</v>
      </c>
      <c r="CH104" t="s">
        <v>33</v>
      </c>
      <c r="CI104" t="s">
        <v>29</v>
      </c>
      <c r="CJ104" t="s">
        <v>29</v>
      </c>
      <c r="CL104" t="s">
        <v>29</v>
      </c>
      <c r="CM104" t="s">
        <v>33</v>
      </c>
      <c r="CN104" t="s">
        <v>33</v>
      </c>
      <c r="CO104" t="s">
        <v>33</v>
      </c>
      <c r="CP104" t="s">
        <v>33</v>
      </c>
      <c r="CQ104" t="s">
        <v>29</v>
      </c>
      <c r="CR104" t="s">
        <v>29</v>
      </c>
      <c r="CS104" t="s">
        <v>29</v>
      </c>
      <c r="CT104" t="s">
        <v>33</v>
      </c>
      <c r="CU104" t="s">
        <v>29</v>
      </c>
      <c r="CV104" t="s">
        <v>29</v>
      </c>
      <c r="CW104" t="s">
        <v>32</v>
      </c>
      <c r="CX104" t="s">
        <v>457</v>
      </c>
      <c r="CY104" t="s">
        <v>72</v>
      </c>
      <c r="CZ104" t="s">
        <v>75</v>
      </c>
      <c r="DA104" t="s">
        <v>76</v>
      </c>
      <c r="DB104" t="s">
        <v>80</v>
      </c>
      <c r="DC104" t="s">
        <v>80</v>
      </c>
      <c r="DD104" t="s">
        <v>80</v>
      </c>
      <c r="DE104" t="s">
        <v>79</v>
      </c>
      <c r="DF104" t="s">
        <v>78</v>
      </c>
      <c r="DG104" t="s">
        <v>77</v>
      </c>
      <c r="DH104" t="s">
        <v>77</v>
      </c>
      <c r="DI104" t="s">
        <v>84</v>
      </c>
      <c r="DJ104" t="s">
        <v>88</v>
      </c>
      <c r="DK104" s="96">
        <v>66</v>
      </c>
      <c r="DL104" s="96">
        <v>0.7857142857142857</v>
      </c>
      <c r="DM104" s="96"/>
      <c r="DN104" s="96"/>
      <c r="DO104" s="96"/>
      <c r="DP104" s="96"/>
      <c r="DQ104" s="96">
        <v>1</v>
      </c>
      <c r="DR104" s="104"/>
      <c r="DS104" s="104"/>
      <c r="DT104" s="104"/>
      <c r="DU104" s="104"/>
      <c r="DV104" s="104">
        <v>0</v>
      </c>
      <c r="DW104" s="104">
        <v>1</v>
      </c>
      <c r="DX104" s="104">
        <v>0</v>
      </c>
      <c r="DY104" s="104">
        <v>0</v>
      </c>
      <c r="DZ104" s="104">
        <v>1</v>
      </c>
      <c r="EA104" s="104">
        <v>0</v>
      </c>
      <c r="EB104" s="104">
        <v>0</v>
      </c>
      <c r="EC104" s="104">
        <v>0</v>
      </c>
      <c r="EG104" s="104">
        <v>0</v>
      </c>
      <c r="EH104" s="104">
        <v>0</v>
      </c>
    </row>
    <row r="105" spans="2:138" x14ac:dyDescent="0.25">
      <c r="B105">
        <v>8</v>
      </c>
      <c r="C105" t="s">
        <v>87</v>
      </c>
      <c r="D105">
        <v>1</v>
      </c>
      <c r="E105" s="50">
        <v>44610.596250000002</v>
      </c>
      <c r="G105" t="s">
        <v>2</v>
      </c>
      <c r="H105" t="s">
        <v>465</v>
      </c>
      <c r="J105" t="s">
        <v>470</v>
      </c>
      <c r="K105">
        <v>0</v>
      </c>
      <c r="L105" t="s">
        <v>147</v>
      </c>
      <c r="M105">
        <v>0</v>
      </c>
      <c r="N105" t="s">
        <v>147</v>
      </c>
      <c r="S105">
        <v>0.5</v>
      </c>
      <c r="T105" t="s">
        <v>147</v>
      </c>
      <c r="U105">
        <v>1.5</v>
      </c>
      <c r="V105" t="s">
        <v>147</v>
      </c>
      <c r="W105">
        <v>0</v>
      </c>
      <c r="Y105" t="s">
        <v>7</v>
      </c>
      <c r="Z105">
        <v>5</v>
      </c>
      <c r="AA105" t="s">
        <v>147</v>
      </c>
      <c r="AB105" t="s">
        <v>147</v>
      </c>
      <c r="AC105" t="s">
        <v>12</v>
      </c>
      <c r="AD105" t="s">
        <v>15</v>
      </c>
      <c r="AE105" t="s">
        <v>18</v>
      </c>
      <c r="AF105" t="s">
        <v>26</v>
      </c>
      <c r="AG105">
        <v>4</v>
      </c>
      <c r="AH105">
        <v>0</v>
      </c>
      <c r="AI105" t="s">
        <v>31</v>
      </c>
      <c r="AJ105" t="s">
        <v>33</v>
      </c>
      <c r="AK105" t="s">
        <v>29</v>
      </c>
      <c r="AL105" t="s">
        <v>33</v>
      </c>
      <c r="AM105" t="s">
        <v>29</v>
      </c>
      <c r="AN105" t="s">
        <v>30</v>
      </c>
      <c r="AO105" t="s">
        <v>31</v>
      </c>
      <c r="AP105" t="s">
        <v>33</v>
      </c>
      <c r="AQ105" t="s">
        <v>32</v>
      </c>
      <c r="AR105" t="s">
        <v>31</v>
      </c>
      <c r="AS105" s="1" t="s">
        <v>31</v>
      </c>
      <c r="AT105" s="1" t="s">
        <v>30</v>
      </c>
      <c r="AV105" t="s">
        <v>30</v>
      </c>
      <c r="AW105" t="s">
        <v>29</v>
      </c>
      <c r="AX105" t="s">
        <v>29</v>
      </c>
      <c r="AZ105" t="s">
        <v>31</v>
      </c>
      <c r="BA105" t="s">
        <v>29</v>
      </c>
      <c r="BB105" t="s">
        <v>29</v>
      </c>
      <c r="BC105" t="s">
        <v>29</v>
      </c>
      <c r="BD105" t="s">
        <v>48</v>
      </c>
      <c r="BE105" t="s">
        <v>51</v>
      </c>
      <c r="BF105" t="s">
        <v>49</v>
      </c>
      <c r="BG105" t="s">
        <v>51</v>
      </c>
      <c r="BH105" t="s">
        <v>51</v>
      </c>
      <c r="BI105" t="s">
        <v>51</v>
      </c>
      <c r="BJ105" t="s">
        <v>51</v>
      </c>
      <c r="BK105" t="s">
        <v>51</v>
      </c>
      <c r="BL105" t="s">
        <v>51</v>
      </c>
      <c r="BM105" t="s">
        <v>51</v>
      </c>
      <c r="BN105" t="s">
        <v>49</v>
      </c>
      <c r="BO105" t="s">
        <v>31</v>
      </c>
      <c r="BP105" t="s">
        <v>157</v>
      </c>
      <c r="BR105" t="s">
        <v>157</v>
      </c>
      <c r="BS105" t="s">
        <v>30</v>
      </c>
      <c r="BT105" t="s">
        <v>29</v>
      </c>
      <c r="BU105" t="s">
        <v>29</v>
      </c>
      <c r="BV105" t="s">
        <v>33</v>
      </c>
      <c r="BW105" t="s">
        <v>33</v>
      </c>
      <c r="BX105" t="s">
        <v>459</v>
      </c>
      <c r="CG105" t="s">
        <v>33</v>
      </c>
      <c r="CH105" t="s">
        <v>33</v>
      </c>
      <c r="CI105" t="s">
        <v>29</v>
      </c>
      <c r="CJ105" t="s">
        <v>29</v>
      </c>
      <c r="CL105" t="s">
        <v>29</v>
      </c>
      <c r="CM105" t="s">
        <v>33</v>
      </c>
      <c r="CN105" t="s">
        <v>31</v>
      </c>
      <c r="CO105" t="s">
        <v>31</v>
      </c>
      <c r="CP105" t="s">
        <v>33</v>
      </c>
      <c r="CQ105" t="s">
        <v>29</v>
      </c>
      <c r="CR105" t="s">
        <v>33</v>
      </c>
      <c r="CS105" t="s">
        <v>29</v>
      </c>
      <c r="CT105" t="s">
        <v>29</v>
      </c>
      <c r="CU105" t="s">
        <v>29</v>
      </c>
      <c r="CV105" t="s">
        <v>29</v>
      </c>
      <c r="CW105" t="s">
        <v>29</v>
      </c>
      <c r="CX105" t="s">
        <v>73</v>
      </c>
      <c r="CY105" t="s">
        <v>73</v>
      </c>
      <c r="CZ105" t="s">
        <v>73</v>
      </c>
      <c r="DA105" t="s">
        <v>76</v>
      </c>
      <c r="DB105" t="s">
        <v>78</v>
      </c>
      <c r="DC105" t="s">
        <v>78</v>
      </c>
      <c r="DD105" t="s">
        <v>78</v>
      </c>
      <c r="DE105" t="s">
        <v>78</v>
      </c>
      <c r="DF105" t="s">
        <v>80</v>
      </c>
      <c r="DG105" t="s">
        <v>76</v>
      </c>
      <c r="DH105" t="s">
        <v>77</v>
      </c>
      <c r="DI105" t="s">
        <v>85</v>
      </c>
      <c r="DJ105" t="s">
        <v>88</v>
      </c>
      <c r="DK105" s="96">
        <v>57</v>
      </c>
      <c r="DL105" s="96">
        <v>0.6785714285714286</v>
      </c>
      <c r="DM105" s="96"/>
      <c r="DN105" s="96"/>
      <c r="DO105" s="96"/>
      <c r="DP105" s="96"/>
      <c r="DQ105" s="96">
        <v>0</v>
      </c>
      <c r="DR105" s="104"/>
      <c r="DS105" s="104"/>
      <c r="DT105" s="104"/>
      <c r="DU105" s="104"/>
      <c r="DV105" s="104">
        <v>0</v>
      </c>
      <c r="DW105" s="104">
        <v>0</v>
      </c>
      <c r="DX105" s="104">
        <v>0</v>
      </c>
      <c r="DY105" s="104">
        <v>0</v>
      </c>
      <c r="DZ105" s="104">
        <v>0</v>
      </c>
      <c r="EA105" s="104">
        <v>0</v>
      </c>
      <c r="EB105" s="104">
        <v>0</v>
      </c>
      <c r="EC105" s="104">
        <v>0</v>
      </c>
      <c r="EG105" s="104">
        <v>0</v>
      </c>
      <c r="EH105" s="104">
        <v>0</v>
      </c>
    </row>
    <row r="106" spans="2:138" x14ac:dyDescent="0.25">
      <c r="B106">
        <v>9</v>
      </c>
      <c r="C106" t="s">
        <v>87</v>
      </c>
      <c r="D106">
        <v>1</v>
      </c>
      <c r="E106" s="50">
        <v>44613.65252314815</v>
      </c>
      <c r="G106" t="s">
        <v>2</v>
      </c>
      <c r="H106" t="s">
        <v>465</v>
      </c>
      <c r="J106" t="s">
        <v>469</v>
      </c>
      <c r="K106">
        <v>0</v>
      </c>
      <c r="L106" t="s">
        <v>147</v>
      </c>
      <c r="M106">
        <v>0</v>
      </c>
      <c r="N106" t="s">
        <v>147</v>
      </c>
      <c r="S106">
        <v>0</v>
      </c>
      <c r="T106" t="s">
        <v>147</v>
      </c>
      <c r="U106">
        <v>1</v>
      </c>
      <c r="V106" t="s">
        <v>100</v>
      </c>
      <c r="W106">
        <v>0.3</v>
      </c>
      <c r="X106" s="1" t="s">
        <v>6</v>
      </c>
      <c r="Y106" t="s">
        <v>6</v>
      </c>
      <c r="Z106">
        <v>4</v>
      </c>
      <c r="AA106" t="s">
        <v>147</v>
      </c>
      <c r="AB106" t="s">
        <v>147</v>
      </c>
      <c r="AC106" t="s">
        <v>13</v>
      </c>
      <c r="AD106" t="s">
        <v>15</v>
      </c>
      <c r="AE106" t="s">
        <v>20</v>
      </c>
      <c r="AF106" t="s">
        <v>27</v>
      </c>
      <c r="AG106">
        <v>5</v>
      </c>
      <c r="AH106">
        <v>0</v>
      </c>
      <c r="AI106" t="s">
        <v>31</v>
      </c>
      <c r="AJ106" t="s">
        <v>33</v>
      </c>
      <c r="AK106" t="s">
        <v>29</v>
      </c>
      <c r="AL106" t="s">
        <v>33</v>
      </c>
      <c r="AM106" t="s">
        <v>29</v>
      </c>
      <c r="AN106" t="s">
        <v>31</v>
      </c>
      <c r="AO106" t="s">
        <v>32</v>
      </c>
      <c r="AP106" t="s">
        <v>32</v>
      </c>
      <c r="AQ106" t="s">
        <v>33</v>
      </c>
      <c r="AR106" t="s">
        <v>33</v>
      </c>
      <c r="AS106" t="s">
        <v>33</v>
      </c>
      <c r="AT106" t="s">
        <v>33</v>
      </c>
      <c r="AV106" t="s">
        <v>33</v>
      </c>
      <c r="AW106" t="s">
        <v>33</v>
      </c>
      <c r="AX106" t="s">
        <v>33</v>
      </c>
      <c r="AZ106" t="s">
        <v>29</v>
      </c>
      <c r="BA106" t="s">
        <v>33</v>
      </c>
      <c r="BB106" t="s">
        <v>33</v>
      </c>
      <c r="BC106" t="s">
        <v>30</v>
      </c>
      <c r="BD106" t="s">
        <v>31</v>
      </c>
      <c r="BE106" t="s">
        <v>51</v>
      </c>
      <c r="BF106" t="s">
        <v>31</v>
      </c>
      <c r="BG106" t="s">
        <v>51</v>
      </c>
      <c r="BH106" t="s">
        <v>49</v>
      </c>
      <c r="BI106" t="s">
        <v>50</v>
      </c>
      <c r="BJ106" t="s">
        <v>50</v>
      </c>
      <c r="BK106" t="s">
        <v>51</v>
      </c>
      <c r="BL106" t="s">
        <v>51</v>
      </c>
      <c r="BM106" t="s">
        <v>51</v>
      </c>
      <c r="BN106" t="s">
        <v>50</v>
      </c>
      <c r="BO106" t="s">
        <v>31</v>
      </c>
      <c r="BP106" t="s">
        <v>254</v>
      </c>
      <c r="BR106" t="s">
        <v>156</v>
      </c>
      <c r="BS106" t="s">
        <v>33</v>
      </c>
      <c r="BT106" t="s">
        <v>32</v>
      </c>
      <c r="BU106" t="s">
        <v>29</v>
      </c>
      <c r="BV106" t="s">
        <v>33</v>
      </c>
      <c r="BW106" t="s">
        <v>29</v>
      </c>
      <c r="BX106" t="s">
        <v>459</v>
      </c>
      <c r="CG106" t="s">
        <v>33</v>
      </c>
      <c r="CH106" t="s">
        <v>33</v>
      </c>
      <c r="CI106" t="s">
        <v>33</v>
      </c>
      <c r="CJ106" t="s">
        <v>33</v>
      </c>
      <c r="CL106" t="s">
        <v>33</v>
      </c>
      <c r="CM106" t="s">
        <v>33</v>
      </c>
      <c r="CN106" t="s">
        <v>33</v>
      </c>
      <c r="CO106" t="s">
        <v>33</v>
      </c>
      <c r="CP106" t="s">
        <v>33</v>
      </c>
      <c r="CQ106" t="s">
        <v>29</v>
      </c>
      <c r="CR106" t="s">
        <v>30</v>
      </c>
      <c r="CS106" t="s">
        <v>33</v>
      </c>
      <c r="CT106" t="s">
        <v>29</v>
      </c>
      <c r="CU106" t="s">
        <v>30</v>
      </c>
      <c r="CV106" t="s">
        <v>30</v>
      </c>
      <c r="CW106" t="s">
        <v>32</v>
      </c>
      <c r="CX106" t="s">
        <v>73</v>
      </c>
      <c r="CY106" t="s">
        <v>73</v>
      </c>
      <c r="CZ106" t="s">
        <v>73</v>
      </c>
      <c r="DA106" t="s">
        <v>78</v>
      </c>
      <c r="DB106" t="s">
        <v>79</v>
      </c>
      <c r="DC106" t="s">
        <v>80</v>
      </c>
      <c r="DD106" t="s">
        <v>78</v>
      </c>
      <c r="DE106" t="s">
        <v>79</v>
      </c>
      <c r="DF106" t="s">
        <v>78</v>
      </c>
      <c r="DG106" t="s">
        <v>77</v>
      </c>
      <c r="DH106" t="s">
        <v>78</v>
      </c>
      <c r="DI106" t="s">
        <v>31</v>
      </c>
      <c r="DJ106" t="s">
        <v>6</v>
      </c>
      <c r="DK106" s="96">
        <v>79.5</v>
      </c>
      <c r="DL106" s="96">
        <v>0.9464285714285714</v>
      </c>
      <c r="DM106" s="96"/>
      <c r="DN106" s="96"/>
      <c r="DO106" s="96"/>
      <c r="DP106" s="96"/>
      <c r="DQ106" s="96">
        <v>1.3333333333333333</v>
      </c>
      <c r="DR106" s="104"/>
      <c r="DS106" s="104"/>
      <c r="DT106" s="104"/>
      <c r="DU106" s="104"/>
      <c r="DV106" s="104">
        <v>0</v>
      </c>
      <c r="DW106" s="104">
        <v>0</v>
      </c>
      <c r="DX106" s="104">
        <v>0</v>
      </c>
      <c r="DY106" s="104">
        <v>0</v>
      </c>
      <c r="DZ106" s="104">
        <v>0</v>
      </c>
      <c r="EA106" s="104">
        <v>1.3333333333333333</v>
      </c>
      <c r="EB106" s="104">
        <v>0</v>
      </c>
      <c r="EC106" s="104">
        <v>1.3333333333333333</v>
      </c>
      <c r="EG106" s="104">
        <v>0</v>
      </c>
      <c r="EH106" s="104">
        <v>1.3333333333333333</v>
      </c>
    </row>
    <row r="107" spans="2:138" x14ac:dyDescent="0.25">
      <c r="B107">
        <v>10</v>
      </c>
      <c r="C107" t="s">
        <v>87</v>
      </c>
      <c r="D107">
        <v>1</v>
      </c>
      <c r="E107" s="50">
        <v>44613.700810185182</v>
      </c>
      <c r="G107" t="s">
        <v>2</v>
      </c>
      <c r="H107" t="s">
        <v>465</v>
      </c>
      <c r="J107" t="s">
        <v>468</v>
      </c>
      <c r="K107">
        <v>0.27</v>
      </c>
      <c r="L107" s="1" t="s">
        <v>6</v>
      </c>
      <c r="M107">
        <v>0</v>
      </c>
      <c r="N107" t="s">
        <v>147</v>
      </c>
      <c r="S107">
        <v>0</v>
      </c>
      <c r="T107" t="s">
        <v>147</v>
      </c>
      <c r="U107">
        <v>4.5</v>
      </c>
      <c r="V107" t="s">
        <v>100</v>
      </c>
      <c r="W107">
        <v>1.23</v>
      </c>
      <c r="Y107" t="s">
        <v>6</v>
      </c>
      <c r="Z107">
        <v>26</v>
      </c>
      <c r="AA107" t="s">
        <v>112</v>
      </c>
      <c r="AB107" t="s">
        <v>467</v>
      </c>
      <c r="AC107" t="s">
        <v>12</v>
      </c>
      <c r="AD107" t="s">
        <v>15</v>
      </c>
      <c r="AE107" t="s">
        <v>18</v>
      </c>
      <c r="AF107" t="s">
        <v>26</v>
      </c>
      <c r="AG107" t="s">
        <v>147</v>
      </c>
      <c r="AH107">
        <v>40</v>
      </c>
      <c r="AI107" t="s">
        <v>31</v>
      </c>
      <c r="AJ107" t="s">
        <v>31</v>
      </c>
      <c r="AK107" t="s">
        <v>30</v>
      </c>
      <c r="AL107" t="s">
        <v>33</v>
      </c>
      <c r="AM107" t="s">
        <v>30</v>
      </c>
      <c r="AN107" t="s">
        <v>31</v>
      </c>
      <c r="AO107" t="s">
        <v>32</v>
      </c>
      <c r="AP107" t="s">
        <v>32</v>
      </c>
      <c r="AQ107" t="s">
        <v>33</v>
      </c>
      <c r="AR107" t="s">
        <v>32</v>
      </c>
      <c r="AS107" t="s">
        <v>32</v>
      </c>
      <c r="AT107" t="s">
        <v>32</v>
      </c>
      <c r="AV107" t="s">
        <v>32</v>
      </c>
      <c r="AW107" t="s">
        <v>33</v>
      </c>
      <c r="AX107" t="s">
        <v>33</v>
      </c>
      <c r="AZ107" t="s">
        <v>33</v>
      </c>
      <c r="BA107" t="s">
        <v>30</v>
      </c>
      <c r="BB107" t="s">
        <v>31</v>
      </c>
      <c r="BC107" t="s">
        <v>32</v>
      </c>
      <c r="BD107" t="s">
        <v>31</v>
      </c>
      <c r="BE107" t="s">
        <v>51</v>
      </c>
      <c r="BF107" t="s">
        <v>31</v>
      </c>
      <c r="BG107" t="s">
        <v>31</v>
      </c>
      <c r="BH107" t="s">
        <v>49</v>
      </c>
      <c r="BI107" t="s">
        <v>51</v>
      </c>
      <c r="BJ107" t="s">
        <v>51</v>
      </c>
      <c r="BK107" t="s">
        <v>51</v>
      </c>
      <c r="BL107" t="s">
        <v>31</v>
      </c>
      <c r="BM107" t="s">
        <v>31</v>
      </c>
      <c r="BN107" t="s">
        <v>31</v>
      </c>
      <c r="BO107" t="s">
        <v>31</v>
      </c>
      <c r="BP107" t="s">
        <v>254</v>
      </c>
      <c r="BR107" t="s">
        <v>156</v>
      </c>
      <c r="BS107" t="s">
        <v>33</v>
      </c>
      <c r="BT107" t="s">
        <v>30</v>
      </c>
      <c r="BU107" t="s">
        <v>29</v>
      </c>
      <c r="BV107" t="s">
        <v>33</v>
      </c>
      <c r="BW107" t="s">
        <v>29</v>
      </c>
      <c r="BX107" t="s">
        <v>459</v>
      </c>
      <c r="CG107" t="s">
        <v>33</v>
      </c>
      <c r="CH107" t="s">
        <v>33</v>
      </c>
      <c r="CI107" t="s">
        <v>29</v>
      </c>
      <c r="CJ107" t="s">
        <v>29</v>
      </c>
      <c r="CL107" t="s">
        <v>33</v>
      </c>
      <c r="CM107" t="s">
        <v>33</v>
      </c>
      <c r="CN107" t="s">
        <v>33</v>
      </c>
      <c r="CO107" t="s">
        <v>29</v>
      </c>
      <c r="CP107" t="s">
        <v>33</v>
      </c>
      <c r="CQ107" t="s">
        <v>29</v>
      </c>
      <c r="CR107" t="s">
        <v>29</v>
      </c>
      <c r="CS107" t="s">
        <v>29</v>
      </c>
      <c r="CT107" t="s">
        <v>33</v>
      </c>
      <c r="CU107" t="s">
        <v>33</v>
      </c>
      <c r="CV107" t="s">
        <v>33</v>
      </c>
      <c r="CW107" t="s">
        <v>33</v>
      </c>
      <c r="CX107" t="s">
        <v>73</v>
      </c>
      <c r="CY107" t="s">
        <v>73</v>
      </c>
      <c r="CZ107" t="s">
        <v>73</v>
      </c>
      <c r="DA107" t="s">
        <v>76</v>
      </c>
      <c r="DB107" t="s">
        <v>78</v>
      </c>
      <c r="DC107" t="s">
        <v>79</v>
      </c>
      <c r="DD107" t="s">
        <v>78</v>
      </c>
      <c r="DE107" t="s">
        <v>78</v>
      </c>
      <c r="DF107" t="s">
        <v>80</v>
      </c>
      <c r="DG107" t="s">
        <v>77</v>
      </c>
      <c r="DH107" t="s">
        <v>78</v>
      </c>
      <c r="DI107" t="s">
        <v>31</v>
      </c>
      <c r="DJ107" s="1" t="s">
        <v>6</v>
      </c>
      <c r="DK107" s="96">
        <v>60</v>
      </c>
      <c r="DL107" s="96">
        <v>0.7142857142857143</v>
      </c>
      <c r="DM107" s="96"/>
      <c r="DN107" s="96"/>
      <c r="DO107" s="96"/>
      <c r="DP107" s="96"/>
      <c r="DQ107" s="96">
        <v>3</v>
      </c>
      <c r="DR107" s="104"/>
      <c r="DS107" s="104"/>
      <c r="DT107" s="104"/>
      <c r="DU107" s="104"/>
      <c r="DV107" s="104">
        <v>0</v>
      </c>
      <c r="DW107" s="104">
        <v>1</v>
      </c>
      <c r="DX107" s="104">
        <v>0</v>
      </c>
      <c r="DY107" s="104">
        <v>1</v>
      </c>
      <c r="DZ107" s="104">
        <v>2</v>
      </c>
      <c r="EA107" s="104">
        <v>1</v>
      </c>
      <c r="EB107" s="104">
        <v>0</v>
      </c>
      <c r="EC107" s="104">
        <v>1</v>
      </c>
      <c r="EG107" s="104">
        <v>0</v>
      </c>
      <c r="EH107" s="104">
        <v>1</v>
      </c>
    </row>
    <row r="108" spans="2:138" x14ac:dyDescent="0.25">
      <c r="B108">
        <v>11</v>
      </c>
      <c r="C108" t="s">
        <v>87</v>
      </c>
      <c r="D108">
        <v>1</v>
      </c>
      <c r="E108" s="50">
        <v>44614.407314814816</v>
      </c>
      <c r="G108" t="s">
        <v>2</v>
      </c>
      <c r="H108" t="s">
        <v>465</v>
      </c>
      <c r="J108" t="s">
        <v>466</v>
      </c>
      <c r="K108">
        <v>0</v>
      </c>
      <c r="L108" t="s">
        <v>147</v>
      </c>
      <c r="M108">
        <v>0</v>
      </c>
      <c r="N108" t="s">
        <v>147</v>
      </c>
      <c r="S108">
        <v>0</v>
      </c>
      <c r="T108" t="s">
        <v>147</v>
      </c>
      <c r="U108">
        <v>2</v>
      </c>
      <c r="V108" t="s">
        <v>88</v>
      </c>
      <c r="W108">
        <v>0</v>
      </c>
      <c r="Y108" t="s">
        <v>7</v>
      </c>
      <c r="Z108">
        <v>15</v>
      </c>
      <c r="AA108" t="s">
        <v>147</v>
      </c>
      <c r="AB108" t="s">
        <v>147</v>
      </c>
      <c r="AC108" t="s">
        <v>13</v>
      </c>
      <c r="AD108" t="s">
        <v>15</v>
      </c>
      <c r="AE108" t="s">
        <v>18</v>
      </c>
      <c r="AF108" t="s">
        <v>26</v>
      </c>
      <c r="AG108" t="s">
        <v>147</v>
      </c>
      <c r="AH108">
        <v>15</v>
      </c>
      <c r="AI108" t="s">
        <v>33</v>
      </c>
      <c r="AJ108" t="s">
        <v>30</v>
      </c>
      <c r="AK108" t="s">
        <v>32</v>
      </c>
      <c r="AL108" t="s">
        <v>33</v>
      </c>
      <c r="AM108" t="s">
        <v>30</v>
      </c>
      <c r="AN108" t="s">
        <v>32</v>
      </c>
      <c r="AO108" t="s">
        <v>33</v>
      </c>
      <c r="AP108" t="s">
        <v>33</v>
      </c>
      <c r="AQ108" t="s">
        <v>33</v>
      </c>
      <c r="AR108" t="s">
        <v>33</v>
      </c>
      <c r="AS108" t="s">
        <v>33</v>
      </c>
      <c r="AT108" t="s">
        <v>33</v>
      </c>
      <c r="AV108" t="s">
        <v>33</v>
      </c>
      <c r="AW108" t="s">
        <v>33</v>
      </c>
      <c r="AX108" t="s">
        <v>33</v>
      </c>
      <c r="AZ108" t="s">
        <v>33</v>
      </c>
      <c r="BA108" t="s">
        <v>33</v>
      </c>
      <c r="BB108" t="s">
        <v>33</v>
      </c>
      <c r="BC108" t="s">
        <v>30</v>
      </c>
      <c r="BD108" t="s">
        <v>50</v>
      </c>
      <c r="BE108" t="s">
        <v>51</v>
      </c>
      <c r="BF108" t="s">
        <v>51</v>
      </c>
      <c r="BG108" t="s">
        <v>51</v>
      </c>
      <c r="BH108" t="s">
        <v>51</v>
      </c>
      <c r="BI108" t="s">
        <v>51</v>
      </c>
      <c r="BJ108" t="s">
        <v>51</v>
      </c>
      <c r="BK108" t="s">
        <v>51</v>
      </c>
      <c r="BL108" t="s">
        <v>51</v>
      </c>
      <c r="BM108" t="s">
        <v>51</v>
      </c>
      <c r="BN108" t="s">
        <v>51</v>
      </c>
      <c r="BO108" t="s">
        <v>51</v>
      </c>
      <c r="BP108" t="s">
        <v>157</v>
      </c>
      <c r="BR108" t="s">
        <v>157</v>
      </c>
      <c r="BS108" t="s">
        <v>32</v>
      </c>
      <c r="BT108" t="s">
        <v>31</v>
      </c>
      <c r="BU108" t="s">
        <v>29</v>
      </c>
      <c r="BV108" t="s">
        <v>33</v>
      </c>
      <c r="BW108" t="s">
        <v>29</v>
      </c>
      <c r="BX108" t="s">
        <v>459</v>
      </c>
      <c r="CG108" t="s">
        <v>33</v>
      </c>
      <c r="CH108" t="s">
        <v>31</v>
      </c>
      <c r="CI108" t="s">
        <v>29</v>
      </c>
      <c r="CJ108" t="s">
        <v>33</v>
      </c>
      <c r="CL108" t="s">
        <v>33</v>
      </c>
      <c r="CM108" t="s">
        <v>33</v>
      </c>
      <c r="CN108" t="s">
        <v>33</v>
      </c>
      <c r="CO108" t="s">
        <v>29</v>
      </c>
      <c r="CP108" t="s">
        <v>33</v>
      </c>
      <c r="CQ108" t="s">
        <v>29</v>
      </c>
      <c r="CR108" t="s">
        <v>29</v>
      </c>
      <c r="CS108" t="s">
        <v>33</v>
      </c>
      <c r="CT108" t="s">
        <v>29</v>
      </c>
      <c r="CU108" t="s">
        <v>30</v>
      </c>
      <c r="CV108" t="s">
        <v>31</v>
      </c>
      <c r="CW108" t="s">
        <v>31</v>
      </c>
      <c r="CX108" t="s">
        <v>74</v>
      </c>
      <c r="CY108" t="s">
        <v>75</v>
      </c>
      <c r="CZ108" t="s">
        <v>74</v>
      </c>
      <c r="DA108" t="s">
        <v>80</v>
      </c>
      <c r="DB108" t="s">
        <v>80</v>
      </c>
      <c r="DC108" t="s">
        <v>80</v>
      </c>
      <c r="DD108" t="s">
        <v>80</v>
      </c>
      <c r="DE108" t="s">
        <v>80</v>
      </c>
      <c r="DF108" t="s">
        <v>80</v>
      </c>
      <c r="DG108" t="s">
        <v>78</v>
      </c>
      <c r="DH108" t="s">
        <v>77</v>
      </c>
      <c r="DI108" t="s">
        <v>31</v>
      </c>
      <c r="DJ108" t="s">
        <v>88</v>
      </c>
      <c r="DK108" s="96">
        <v>59</v>
      </c>
      <c r="DL108" s="96">
        <v>0.70238095238095233</v>
      </c>
      <c r="DM108" s="96"/>
      <c r="DN108" s="96"/>
      <c r="DO108" s="96"/>
      <c r="DP108" s="96"/>
      <c r="DQ108" s="96">
        <v>6</v>
      </c>
      <c r="DR108" s="104"/>
      <c r="DS108" s="104"/>
      <c r="DT108" s="104"/>
      <c r="DU108" s="104"/>
      <c r="DV108" s="104">
        <v>0</v>
      </c>
      <c r="DW108" s="104">
        <v>4</v>
      </c>
      <c r="DX108" s="104">
        <v>0</v>
      </c>
      <c r="DY108" s="104">
        <v>0</v>
      </c>
      <c r="DZ108" s="104">
        <v>4</v>
      </c>
      <c r="EA108" s="104">
        <v>2</v>
      </c>
      <c r="EB108" s="104">
        <v>0</v>
      </c>
      <c r="EC108" s="104">
        <v>2</v>
      </c>
      <c r="EG108" s="104">
        <v>0</v>
      </c>
      <c r="EH108" s="104">
        <v>2</v>
      </c>
    </row>
    <row r="109" spans="2:138" x14ac:dyDescent="0.25">
      <c r="B109">
        <v>12</v>
      </c>
      <c r="C109" t="s">
        <v>87</v>
      </c>
      <c r="D109">
        <v>1</v>
      </c>
      <c r="E109" s="50">
        <v>44614.474270833336</v>
      </c>
      <c r="G109" t="s">
        <v>2</v>
      </c>
      <c r="H109" t="s">
        <v>465</v>
      </c>
      <c r="J109" t="s">
        <v>464</v>
      </c>
      <c r="K109">
        <v>0</v>
      </c>
      <c r="L109" t="s">
        <v>147</v>
      </c>
      <c r="M109">
        <v>1.6</v>
      </c>
      <c r="N109" t="s">
        <v>88</v>
      </c>
      <c r="S109">
        <v>1</v>
      </c>
      <c r="T109" t="s">
        <v>147</v>
      </c>
      <c r="U109">
        <v>1.4</v>
      </c>
      <c r="V109" t="s">
        <v>88</v>
      </c>
      <c r="W109">
        <v>0</v>
      </c>
      <c r="Y109" t="s">
        <v>6</v>
      </c>
      <c r="Z109">
        <v>20</v>
      </c>
      <c r="AA109" t="s">
        <v>9</v>
      </c>
      <c r="AB109" t="s">
        <v>463</v>
      </c>
      <c r="AC109" t="s">
        <v>13</v>
      </c>
      <c r="AD109" t="s">
        <v>15</v>
      </c>
      <c r="AE109" t="s">
        <v>18</v>
      </c>
      <c r="AF109" t="s">
        <v>26</v>
      </c>
      <c r="AG109">
        <v>40</v>
      </c>
      <c r="AH109">
        <v>0</v>
      </c>
      <c r="AI109" t="s">
        <v>33</v>
      </c>
      <c r="AJ109" t="s">
        <v>30</v>
      </c>
      <c r="AK109" t="s">
        <v>32</v>
      </c>
      <c r="AL109" t="s">
        <v>33</v>
      </c>
      <c r="AM109" t="s">
        <v>30</v>
      </c>
      <c r="AN109" t="s">
        <v>32</v>
      </c>
      <c r="AO109" t="s">
        <v>33</v>
      </c>
      <c r="AP109" t="s">
        <v>33</v>
      </c>
      <c r="AQ109" t="s">
        <v>33</v>
      </c>
      <c r="AR109" t="s">
        <v>33</v>
      </c>
      <c r="AS109" t="s">
        <v>33</v>
      </c>
      <c r="AT109" t="s">
        <v>33</v>
      </c>
      <c r="AV109" t="s">
        <v>33</v>
      </c>
      <c r="AW109" t="s">
        <v>33</v>
      </c>
      <c r="AX109" t="s">
        <v>33</v>
      </c>
      <c r="AZ109" t="s">
        <v>33</v>
      </c>
      <c r="BA109" t="s">
        <v>33</v>
      </c>
      <c r="BB109" t="s">
        <v>33</v>
      </c>
      <c r="BC109" t="s">
        <v>30</v>
      </c>
      <c r="BD109" t="s">
        <v>50</v>
      </c>
      <c r="BE109" t="s">
        <v>51</v>
      </c>
      <c r="BF109" t="s">
        <v>51</v>
      </c>
      <c r="BG109" t="s">
        <v>51</v>
      </c>
      <c r="BH109" t="s">
        <v>51</v>
      </c>
      <c r="BI109" t="s">
        <v>51</v>
      </c>
      <c r="BJ109" t="s">
        <v>51</v>
      </c>
      <c r="BK109" t="s">
        <v>51</v>
      </c>
      <c r="BL109" t="s">
        <v>51</v>
      </c>
      <c r="BM109" t="s">
        <v>51</v>
      </c>
      <c r="BN109" t="s">
        <v>51</v>
      </c>
      <c r="BO109" t="s">
        <v>51</v>
      </c>
      <c r="BP109" t="s">
        <v>157</v>
      </c>
      <c r="BR109" t="s">
        <v>157</v>
      </c>
      <c r="BS109" t="s">
        <v>32</v>
      </c>
      <c r="BT109" t="s">
        <v>31</v>
      </c>
      <c r="BU109" t="s">
        <v>29</v>
      </c>
      <c r="BV109" t="s">
        <v>33</v>
      </c>
      <c r="BW109" t="s">
        <v>29</v>
      </c>
      <c r="BX109" t="s">
        <v>459</v>
      </c>
      <c r="CG109" t="s">
        <v>33</v>
      </c>
      <c r="CH109" t="s">
        <v>31</v>
      </c>
      <c r="CI109" t="s">
        <v>29</v>
      </c>
      <c r="CJ109" t="s">
        <v>33</v>
      </c>
      <c r="CL109" t="s">
        <v>33</v>
      </c>
      <c r="CM109" t="s">
        <v>33</v>
      </c>
      <c r="CN109" t="s">
        <v>33</v>
      </c>
      <c r="CO109" t="s">
        <v>29</v>
      </c>
      <c r="CP109" t="s">
        <v>33</v>
      </c>
      <c r="CQ109" t="s">
        <v>29</v>
      </c>
      <c r="CR109" t="s">
        <v>29</v>
      </c>
      <c r="CS109" t="s">
        <v>33</v>
      </c>
      <c r="CT109" t="s">
        <v>29</v>
      </c>
      <c r="CU109" t="s">
        <v>30</v>
      </c>
      <c r="CV109" t="s">
        <v>31</v>
      </c>
      <c r="CW109" t="s">
        <v>31</v>
      </c>
      <c r="CX109" t="s">
        <v>74</v>
      </c>
      <c r="CY109" t="s">
        <v>75</v>
      </c>
      <c r="CZ109" t="s">
        <v>75</v>
      </c>
      <c r="DA109" t="s">
        <v>80</v>
      </c>
      <c r="DB109" t="s">
        <v>80</v>
      </c>
      <c r="DC109" t="s">
        <v>80</v>
      </c>
      <c r="DD109" t="s">
        <v>80</v>
      </c>
      <c r="DE109" t="s">
        <v>80</v>
      </c>
      <c r="DF109" t="s">
        <v>80</v>
      </c>
      <c r="DG109" t="s">
        <v>78</v>
      </c>
      <c r="DH109" t="s">
        <v>77</v>
      </c>
      <c r="DI109" t="s">
        <v>31</v>
      </c>
      <c r="DJ109" t="s">
        <v>88</v>
      </c>
      <c r="DK109" s="96">
        <v>57</v>
      </c>
      <c r="DL109" s="96">
        <v>0.6785714285714286</v>
      </c>
      <c r="DM109" s="96"/>
      <c r="DN109" s="96"/>
      <c r="DO109" s="96"/>
      <c r="DP109" s="96"/>
      <c r="DQ109" s="96">
        <v>4</v>
      </c>
      <c r="DR109" s="104"/>
      <c r="DS109" s="104"/>
      <c r="DT109" s="104"/>
      <c r="DU109" s="104"/>
      <c r="DV109" s="104">
        <v>0</v>
      </c>
      <c r="DW109" s="104">
        <v>2</v>
      </c>
      <c r="DX109" s="104">
        <v>0</v>
      </c>
      <c r="DY109" s="104">
        <v>0</v>
      </c>
      <c r="DZ109" s="104">
        <v>2</v>
      </c>
      <c r="EA109" s="104">
        <v>2</v>
      </c>
      <c r="EB109" s="104">
        <v>0</v>
      </c>
      <c r="EC109" s="104">
        <v>2</v>
      </c>
      <c r="EG109" s="104">
        <v>0</v>
      </c>
      <c r="EH109" s="104">
        <v>2</v>
      </c>
    </row>
    <row r="110" spans="2:138" x14ac:dyDescent="0.25">
      <c r="B110">
        <v>13</v>
      </c>
      <c r="C110" t="s">
        <v>87</v>
      </c>
      <c r="D110">
        <v>1</v>
      </c>
      <c r="E110" s="50">
        <v>44617.697789351849</v>
      </c>
      <c r="G110" t="s">
        <v>2</v>
      </c>
      <c r="H110" t="s">
        <v>461</v>
      </c>
      <c r="J110" t="s">
        <v>462</v>
      </c>
      <c r="K110">
        <v>0</v>
      </c>
      <c r="L110" t="s">
        <v>147</v>
      </c>
      <c r="M110">
        <v>0</v>
      </c>
      <c r="N110" t="s">
        <v>147</v>
      </c>
      <c r="S110">
        <v>0</v>
      </c>
      <c r="T110" t="s">
        <v>147</v>
      </c>
      <c r="U110">
        <v>5</v>
      </c>
      <c r="V110" t="s">
        <v>147</v>
      </c>
      <c r="W110">
        <v>0</v>
      </c>
      <c r="Y110" t="s">
        <v>6</v>
      </c>
      <c r="Z110">
        <v>30</v>
      </c>
      <c r="AA110" t="s">
        <v>147</v>
      </c>
      <c r="AB110" t="s">
        <v>147</v>
      </c>
      <c r="AC110" t="s">
        <v>89</v>
      </c>
      <c r="AD110" t="s">
        <v>16</v>
      </c>
      <c r="AE110" t="s">
        <v>18</v>
      </c>
      <c r="AF110" t="s">
        <v>26</v>
      </c>
      <c r="AG110">
        <v>40</v>
      </c>
      <c r="AH110">
        <v>0</v>
      </c>
      <c r="AI110" t="s">
        <v>29</v>
      </c>
      <c r="AJ110" t="s">
        <v>34</v>
      </c>
      <c r="AK110" t="s">
        <v>34</v>
      </c>
      <c r="AL110" t="s">
        <v>34</v>
      </c>
      <c r="AM110" t="s">
        <v>29</v>
      </c>
      <c r="AN110" t="s">
        <v>34</v>
      </c>
      <c r="AO110" t="s">
        <v>34</v>
      </c>
      <c r="AP110" t="s">
        <v>34</v>
      </c>
      <c r="AQ110" t="s">
        <v>34</v>
      </c>
      <c r="AR110" t="s">
        <v>34</v>
      </c>
      <c r="AS110" t="s">
        <v>34</v>
      </c>
      <c r="AT110" t="s">
        <v>34</v>
      </c>
      <c r="AV110" t="s">
        <v>34</v>
      </c>
      <c r="AW110" t="s">
        <v>34</v>
      </c>
      <c r="AX110" t="s">
        <v>34</v>
      </c>
      <c r="AZ110" t="s">
        <v>31</v>
      </c>
      <c r="BA110" t="s">
        <v>33</v>
      </c>
      <c r="BB110" t="s">
        <v>33</v>
      </c>
      <c r="BC110" t="s">
        <v>30</v>
      </c>
      <c r="BD110" t="s">
        <v>31</v>
      </c>
      <c r="BE110" t="s">
        <v>51</v>
      </c>
      <c r="BF110" t="s">
        <v>51</v>
      </c>
      <c r="BG110" t="s">
        <v>51</v>
      </c>
      <c r="BH110" t="s">
        <v>31</v>
      </c>
      <c r="BI110" t="s">
        <v>51</v>
      </c>
      <c r="BJ110" t="s">
        <v>51</v>
      </c>
      <c r="BK110" t="s">
        <v>51</v>
      </c>
      <c r="BL110" t="s">
        <v>51</v>
      </c>
      <c r="BM110" t="s">
        <v>51</v>
      </c>
      <c r="BN110" t="s">
        <v>51</v>
      </c>
      <c r="BO110" t="s">
        <v>51</v>
      </c>
      <c r="BP110" t="s">
        <v>156</v>
      </c>
      <c r="BR110" t="s">
        <v>31</v>
      </c>
      <c r="BS110" t="s">
        <v>32</v>
      </c>
      <c r="BT110" t="s">
        <v>29</v>
      </c>
      <c r="BU110" t="s">
        <v>29</v>
      </c>
      <c r="BV110" t="s">
        <v>33</v>
      </c>
      <c r="BW110" t="s">
        <v>29</v>
      </c>
      <c r="BX110" t="s">
        <v>459</v>
      </c>
      <c r="CG110" t="s">
        <v>33</v>
      </c>
      <c r="CH110" t="s">
        <v>33</v>
      </c>
      <c r="CI110" t="s">
        <v>29</v>
      </c>
      <c r="CJ110" t="s">
        <v>29</v>
      </c>
      <c r="CL110" t="s">
        <v>33</v>
      </c>
      <c r="CM110" t="s">
        <v>29</v>
      </c>
      <c r="CN110" t="s">
        <v>29</v>
      </c>
      <c r="CO110" t="s">
        <v>32</v>
      </c>
      <c r="CP110" t="s">
        <v>33</v>
      </c>
      <c r="CQ110" t="s">
        <v>30</v>
      </c>
      <c r="CR110" t="s">
        <v>29</v>
      </c>
      <c r="CS110" t="s">
        <v>29</v>
      </c>
      <c r="CT110" t="s">
        <v>33</v>
      </c>
      <c r="CU110" t="s">
        <v>29</v>
      </c>
      <c r="CV110" t="s">
        <v>33</v>
      </c>
      <c r="CW110" t="s">
        <v>33</v>
      </c>
      <c r="CX110" t="s">
        <v>457</v>
      </c>
      <c r="CY110" t="s">
        <v>73</v>
      </c>
      <c r="CZ110" t="s">
        <v>75</v>
      </c>
      <c r="DA110" t="s">
        <v>80</v>
      </c>
      <c r="DB110" t="s">
        <v>80</v>
      </c>
      <c r="DC110" t="s">
        <v>80</v>
      </c>
      <c r="DD110" t="s">
        <v>80</v>
      </c>
      <c r="DE110" t="s">
        <v>80</v>
      </c>
      <c r="DF110" t="s">
        <v>80</v>
      </c>
      <c r="DG110" t="s">
        <v>78</v>
      </c>
      <c r="DH110" t="s">
        <v>77</v>
      </c>
      <c r="DI110" t="s">
        <v>84</v>
      </c>
      <c r="DJ110" t="s">
        <v>88</v>
      </c>
      <c r="DK110" s="96">
        <v>50</v>
      </c>
      <c r="DL110" s="96">
        <v>0.59523809523809523</v>
      </c>
      <c r="DM110" s="96"/>
      <c r="DN110" s="96"/>
      <c r="DO110" s="96"/>
      <c r="DP110" s="96"/>
      <c r="DQ110" s="96">
        <v>4</v>
      </c>
      <c r="DR110" s="104"/>
      <c r="DS110" s="104"/>
      <c r="DT110" s="104"/>
      <c r="DU110" s="104"/>
      <c r="DV110" s="104">
        <v>0</v>
      </c>
      <c r="DW110" s="104">
        <v>2</v>
      </c>
      <c r="DX110" s="104">
        <v>0</v>
      </c>
      <c r="DY110" s="104">
        <v>0</v>
      </c>
      <c r="DZ110" s="104">
        <v>2</v>
      </c>
      <c r="EA110" s="104">
        <v>2</v>
      </c>
      <c r="EB110" s="104">
        <v>0</v>
      </c>
      <c r="EC110" s="104">
        <v>2</v>
      </c>
      <c r="EG110" s="104">
        <v>0</v>
      </c>
      <c r="EH110" s="104">
        <v>2</v>
      </c>
    </row>
    <row r="111" spans="2:138" x14ac:dyDescent="0.25">
      <c r="B111">
        <v>14</v>
      </c>
      <c r="C111" t="s">
        <v>87</v>
      </c>
      <c r="D111">
        <v>1</v>
      </c>
      <c r="E111" s="50">
        <v>44617.720590277779</v>
      </c>
      <c r="G111" t="s">
        <v>2</v>
      </c>
      <c r="H111" t="s">
        <v>461</v>
      </c>
      <c r="J111" t="s">
        <v>460</v>
      </c>
      <c r="K111">
        <v>0</v>
      </c>
      <c r="L111" t="s">
        <v>147</v>
      </c>
      <c r="M111">
        <v>0</v>
      </c>
      <c r="N111" t="s">
        <v>147</v>
      </c>
      <c r="S111">
        <v>0</v>
      </c>
      <c r="T111" t="s">
        <v>147</v>
      </c>
      <c r="U111">
        <v>0.65</v>
      </c>
      <c r="V111" t="s">
        <v>147</v>
      </c>
      <c r="W111">
        <v>0</v>
      </c>
      <c r="Y111" t="s">
        <v>7</v>
      </c>
      <c r="Z111">
        <v>10</v>
      </c>
      <c r="AA111" t="s">
        <v>147</v>
      </c>
      <c r="AB111" t="s">
        <v>147</v>
      </c>
      <c r="AC111" t="s">
        <v>89</v>
      </c>
      <c r="AD111" t="s">
        <v>15</v>
      </c>
      <c r="AE111" t="s">
        <v>18</v>
      </c>
      <c r="AF111" t="s">
        <v>26</v>
      </c>
      <c r="AG111" t="s">
        <v>147</v>
      </c>
      <c r="AH111">
        <v>40</v>
      </c>
      <c r="AI111" t="s">
        <v>32</v>
      </c>
      <c r="AJ111" t="s">
        <v>31</v>
      </c>
      <c r="AK111" t="s">
        <v>31</v>
      </c>
      <c r="AL111" t="s">
        <v>33</v>
      </c>
      <c r="AM111" t="s">
        <v>30</v>
      </c>
      <c r="AN111" t="s">
        <v>30</v>
      </c>
      <c r="AO111" t="s">
        <v>33</v>
      </c>
      <c r="AP111" t="s">
        <v>33</v>
      </c>
      <c r="AQ111" t="s">
        <v>33</v>
      </c>
      <c r="AR111" t="s">
        <v>33</v>
      </c>
      <c r="AS111" t="s">
        <v>33</v>
      </c>
      <c r="AT111" t="s">
        <v>33</v>
      </c>
      <c r="AV111" t="s">
        <v>33</v>
      </c>
      <c r="AW111" t="s">
        <v>33</v>
      </c>
      <c r="AX111" t="s">
        <v>33</v>
      </c>
      <c r="AZ111" t="s">
        <v>31</v>
      </c>
      <c r="BA111" t="s">
        <v>32</v>
      </c>
      <c r="BB111" t="s">
        <v>32</v>
      </c>
      <c r="BC111" t="s">
        <v>31</v>
      </c>
      <c r="BD111" t="s">
        <v>50</v>
      </c>
      <c r="BE111" t="s">
        <v>51</v>
      </c>
      <c r="BF111" t="s">
        <v>50</v>
      </c>
      <c r="BG111" t="s">
        <v>31</v>
      </c>
      <c r="BH111" t="s">
        <v>51</v>
      </c>
      <c r="BI111" t="s">
        <v>51</v>
      </c>
      <c r="BJ111" t="s">
        <v>51</v>
      </c>
      <c r="BK111" t="s">
        <v>51</v>
      </c>
      <c r="BL111" t="s">
        <v>50</v>
      </c>
      <c r="BM111" t="s">
        <v>51</v>
      </c>
      <c r="BN111" t="s">
        <v>50</v>
      </c>
      <c r="BO111" t="s">
        <v>51</v>
      </c>
      <c r="BP111" t="s">
        <v>156</v>
      </c>
      <c r="BR111" t="s">
        <v>156</v>
      </c>
      <c r="BS111" t="s">
        <v>32</v>
      </c>
      <c r="BT111" t="s">
        <v>31</v>
      </c>
      <c r="BU111" t="s">
        <v>29</v>
      </c>
      <c r="BV111" t="s">
        <v>33</v>
      </c>
      <c r="BW111" t="s">
        <v>29</v>
      </c>
      <c r="BX111" t="s">
        <v>459</v>
      </c>
      <c r="CG111" t="s">
        <v>33</v>
      </c>
      <c r="CH111" t="s">
        <v>33</v>
      </c>
      <c r="CI111" t="s">
        <v>29</v>
      </c>
      <c r="CJ111" t="s">
        <v>29</v>
      </c>
      <c r="CL111" t="s">
        <v>29</v>
      </c>
      <c r="CM111" t="s">
        <v>29</v>
      </c>
      <c r="CN111" t="s">
        <v>33</v>
      </c>
      <c r="CO111" t="s">
        <v>29</v>
      </c>
      <c r="CP111" t="s">
        <v>33</v>
      </c>
      <c r="CQ111" t="s">
        <v>31</v>
      </c>
      <c r="CR111" t="s">
        <v>29</v>
      </c>
      <c r="CS111" t="s">
        <v>31</v>
      </c>
      <c r="CT111" t="s">
        <v>31</v>
      </c>
      <c r="CU111" t="s">
        <v>29</v>
      </c>
      <c r="CV111" t="s">
        <v>29</v>
      </c>
      <c r="CW111" t="s">
        <v>29</v>
      </c>
      <c r="CX111" t="s">
        <v>457</v>
      </c>
      <c r="CY111" t="s">
        <v>75</v>
      </c>
      <c r="CZ111" t="s">
        <v>75</v>
      </c>
      <c r="DA111" t="s">
        <v>76</v>
      </c>
      <c r="DB111" t="s">
        <v>80</v>
      </c>
      <c r="DC111" t="s">
        <v>79</v>
      </c>
      <c r="DD111" t="s">
        <v>80</v>
      </c>
      <c r="DE111" t="s">
        <v>78</v>
      </c>
      <c r="DF111" t="s">
        <v>78</v>
      </c>
      <c r="DG111" t="s">
        <v>79</v>
      </c>
      <c r="DH111" t="s">
        <v>78</v>
      </c>
      <c r="DI111" t="s">
        <v>31</v>
      </c>
      <c r="DJ111" t="s">
        <v>88</v>
      </c>
      <c r="DK111" s="96">
        <v>59</v>
      </c>
      <c r="DL111" s="96">
        <v>0.70238095238095233</v>
      </c>
      <c r="DM111" s="96"/>
      <c r="DN111" s="96"/>
      <c r="DO111" s="96"/>
      <c r="DP111" s="96"/>
      <c r="DQ111" s="96">
        <v>0</v>
      </c>
      <c r="DR111" s="104"/>
      <c r="DS111" s="104"/>
      <c r="DT111" s="104"/>
      <c r="DU111" s="104"/>
      <c r="DV111" s="104">
        <v>0</v>
      </c>
      <c r="DW111" s="104">
        <v>0</v>
      </c>
      <c r="DX111" s="104">
        <v>0</v>
      </c>
      <c r="DY111" s="104">
        <v>0</v>
      </c>
      <c r="DZ111" s="104">
        <v>0</v>
      </c>
      <c r="EA111" s="104">
        <v>0</v>
      </c>
      <c r="EB111" s="104">
        <v>0</v>
      </c>
      <c r="EC111" s="104">
        <v>0</v>
      </c>
      <c r="EG111" s="104">
        <v>0</v>
      </c>
      <c r="EH111" s="104">
        <v>0</v>
      </c>
    </row>
    <row r="112" spans="2:138" x14ac:dyDescent="0.25">
      <c r="B112">
        <v>45</v>
      </c>
      <c r="C112" t="s">
        <v>479</v>
      </c>
      <c r="D112">
        <v>1</v>
      </c>
      <c r="E112" s="50">
        <v>44662.427546296298</v>
      </c>
      <c r="F112" t="s">
        <v>598</v>
      </c>
      <c r="G112" t="s">
        <v>4</v>
      </c>
      <c r="H112" t="s">
        <v>599</v>
      </c>
      <c r="J112" t="s">
        <v>597</v>
      </c>
      <c r="K112">
        <v>0</v>
      </c>
      <c r="L112" t="s">
        <v>88</v>
      </c>
      <c r="M112">
        <v>140</v>
      </c>
      <c r="N112" t="s">
        <v>7</v>
      </c>
      <c r="S112">
        <v>0</v>
      </c>
      <c r="T112" t="s">
        <v>88</v>
      </c>
      <c r="U112">
        <v>0</v>
      </c>
      <c r="V112" t="s">
        <v>88</v>
      </c>
      <c r="W112">
        <v>0</v>
      </c>
      <c r="X112" t="s">
        <v>88</v>
      </c>
      <c r="Y112" t="s">
        <v>6</v>
      </c>
      <c r="Z112">
        <v>21</v>
      </c>
      <c r="AA112" t="s">
        <v>147</v>
      </c>
      <c r="AB112" t="s">
        <v>147</v>
      </c>
      <c r="AC112" t="s">
        <v>13</v>
      </c>
      <c r="AD112" t="s">
        <v>15</v>
      </c>
      <c r="AE112" t="s">
        <v>20</v>
      </c>
      <c r="AF112" t="s">
        <v>26</v>
      </c>
      <c r="AG112">
        <v>20</v>
      </c>
      <c r="AH112" t="s">
        <v>147</v>
      </c>
      <c r="AI112" t="s">
        <v>33</v>
      </c>
      <c r="AJ112" t="s">
        <v>33</v>
      </c>
      <c r="AK112" t="s">
        <v>33</v>
      </c>
      <c r="AL112" t="s">
        <v>33</v>
      </c>
      <c r="AM112" t="s">
        <v>33</v>
      </c>
      <c r="AN112" t="s">
        <v>30</v>
      </c>
      <c r="AO112" t="s">
        <v>31</v>
      </c>
      <c r="AP112" t="s">
        <v>32</v>
      </c>
      <c r="AQ112" t="s">
        <v>33</v>
      </c>
      <c r="AR112" t="s">
        <v>29</v>
      </c>
      <c r="AS112" t="s">
        <v>30</v>
      </c>
      <c r="AT112" t="s">
        <v>30</v>
      </c>
      <c r="AW112" t="s">
        <v>31</v>
      </c>
      <c r="AX112" t="s">
        <v>31</v>
      </c>
      <c r="AZ112" t="s">
        <v>29</v>
      </c>
      <c r="BA112" t="s">
        <v>29</v>
      </c>
      <c r="BB112" t="s">
        <v>29</v>
      </c>
      <c r="BC112" t="s">
        <v>30</v>
      </c>
      <c r="BD112" t="s">
        <v>51</v>
      </c>
      <c r="BE112" t="s">
        <v>51</v>
      </c>
      <c r="BF112" t="s">
        <v>51</v>
      </c>
      <c r="BG112" t="s">
        <v>50</v>
      </c>
      <c r="BH112" t="s">
        <v>48</v>
      </c>
      <c r="BI112" t="s">
        <v>31</v>
      </c>
      <c r="BJ112" t="s">
        <v>51</v>
      </c>
      <c r="BK112" t="s">
        <v>51</v>
      </c>
      <c r="BL112" t="s">
        <v>51</v>
      </c>
      <c r="BM112" t="s">
        <v>51</v>
      </c>
      <c r="BN112" t="s">
        <v>51</v>
      </c>
      <c r="BP112" t="s">
        <v>157</v>
      </c>
      <c r="BQ112" t="s">
        <v>157</v>
      </c>
      <c r="BR112" t="s">
        <v>31</v>
      </c>
      <c r="BS112" t="s">
        <v>29</v>
      </c>
      <c r="BT112" t="s">
        <v>33</v>
      </c>
      <c r="CE112" t="s">
        <v>32</v>
      </c>
      <c r="CF112" t="s">
        <v>29</v>
      </c>
      <c r="CI112" s="27" t="s">
        <v>29</v>
      </c>
      <c r="CJ112" s="54" t="s">
        <v>33</v>
      </c>
      <c r="CL112" t="s">
        <v>29</v>
      </c>
      <c r="CM112" t="s">
        <v>32</v>
      </c>
      <c r="CN112" t="s">
        <v>33</v>
      </c>
      <c r="CO112" t="s">
        <v>33</v>
      </c>
      <c r="CP112" t="s">
        <v>33</v>
      </c>
      <c r="CQ112" t="s">
        <v>29</v>
      </c>
      <c r="CR112" t="s">
        <v>29</v>
      </c>
      <c r="CS112" t="s">
        <v>33</v>
      </c>
      <c r="CT112" t="s">
        <v>32</v>
      </c>
      <c r="CU112" t="s">
        <v>32</v>
      </c>
      <c r="CV112" t="s">
        <v>32</v>
      </c>
      <c r="CW112" t="s">
        <v>32</v>
      </c>
      <c r="CX112" t="s">
        <v>73</v>
      </c>
      <c r="CY112" t="s">
        <v>73</v>
      </c>
      <c r="CZ112" t="s">
        <v>73</v>
      </c>
      <c r="DA112" t="s">
        <v>78</v>
      </c>
      <c r="DB112" t="s">
        <v>80</v>
      </c>
      <c r="DC112" t="s">
        <v>80</v>
      </c>
      <c r="DE112" t="s">
        <v>77</v>
      </c>
      <c r="DF112" t="s">
        <v>80</v>
      </c>
      <c r="DG112" t="s">
        <v>80</v>
      </c>
      <c r="DH112" t="s">
        <v>76</v>
      </c>
      <c r="DI112" t="s">
        <v>84</v>
      </c>
      <c r="DJ112" t="s">
        <v>88</v>
      </c>
      <c r="DK112" s="96">
        <v>44</v>
      </c>
      <c r="DL112" s="96">
        <v>0.52380952380952384</v>
      </c>
      <c r="DM112" s="96">
        <v>25</v>
      </c>
      <c r="DN112" s="96">
        <v>26</v>
      </c>
      <c r="DO112" s="96">
        <v>18</v>
      </c>
      <c r="DP112" s="96">
        <v>0.45</v>
      </c>
      <c r="DQ112" s="96">
        <v>2.7840909090909092</v>
      </c>
      <c r="DR112" s="104"/>
      <c r="DS112" s="104"/>
      <c r="DT112" s="104">
        <v>1.1363636363636365</v>
      </c>
      <c r="DU112" s="104">
        <v>1.1363636363636365</v>
      </c>
      <c r="DV112" s="104">
        <v>2.2727272727272729</v>
      </c>
      <c r="DW112" s="104"/>
      <c r="DX112" s="104"/>
      <c r="DY112" s="104"/>
      <c r="DZ112" s="104">
        <v>0.51136363636363635</v>
      </c>
      <c r="EA112" s="104"/>
      <c r="EB112" s="104"/>
      <c r="EC112" s="104">
        <v>0</v>
      </c>
      <c r="ED112" s="104">
        <v>0</v>
      </c>
      <c r="EE112" s="104">
        <v>0</v>
      </c>
      <c r="EF112" s="104">
        <v>0</v>
      </c>
      <c r="EG112" s="104"/>
      <c r="EH112" s="104">
        <v>0</v>
      </c>
    </row>
    <row r="113" spans="2:138" x14ac:dyDescent="0.25">
      <c r="B113">
        <v>46</v>
      </c>
      <c r="C113" t="s">
        <v>479</v>
      </c>
      <c r="D113">
        <v>1</v>
      </c>
      <c r="E113" s="50">
        <v>44662.444097222222</v>
      </c>
      <c r="F113" t="s">
        <v>601</v>
      </c>
      <c r="G113" t="s">
        <v>4</v>
      </c>
      <c r="H113" t="s">
        <v>599</v>
      </c>
      <c r="J113" t="s">
        <v>600</v>
      </c>
      <c r="K113">
        <v>0</v>
      </c>
      <c r="L113">
        <v>0</v>
      </c>
      <c r="M113">
        <v>700</v>
      </c>
      <c r="N113">
        <v>0</v>
      </c>
      <c r="S113">
        <v>0</v>
      </c>
      <c r="T113">
        <v>0</v>
      </c>
      <c r="U113">
        <v>0</v>
      </c>
      <c r="V113">
        <v>0</v>
      </c>
      <c r="W113">
        <v>0</v>
      </c>
      <c r="X113">
        <v>0</v>
      </c>
      <c r="Y113" t="s">
        <v>6</v>
      </c>
      <c r="Z113">
        <v>20</v>
      </c>
      <c r="AA113" t="s">
        <v>147</v>
      </c>
      <c r="AB113" t="s">
        <v>147</v>
      </c>
      <c r="AC113" t="s">
        <v>13</v>
      </c>
      <c r="AD113" t="s">
        <v>15</v>
      </c>
      <c r="AE113" t="s">
        <v>19</v>
      </c>
      <c r="AF113" t="s">
        <v>26</v>
      </c>
      <c r="AG113">
        <v>0</v>
      </c>
      <c r="AH113">
        <v>0</v>
      </c>
      <c r="AI113" t="s">
        <v>32</v>
      </c>
      <c r="AJ113" t="s">
        <v>30</v>
      </c>
      <c r="AK113" t="s">
        <v>30</v>
      </c>
      <c r="AL113" t="s">
        <v>33</v>
      </c>
      <c r="AM113" t="s">
        <v>30</v>
      </c>
      <c r="AN113" t="s">
        <v>32</v>
      </c>
      <c r="AO113" t="s">
        <v>32</v>
      </c>
      <c r="AP113" t="s">
        <v>32</v>
      </c>
      <c r="AQ113" t="s">
        <v>32</v>
      </c>
      <c r="AR113" t="s">
        <v>32</v>
      </c>
      <c r="AS113" t="s">
        <v>32</v>
      </c>
      <c r="AT113" t="s">
        <v>32</v>
      </c>
      <c r="AW113" t="s">
        <v>32</v>
      </c>
      <c r="AX113" t="s">
        <v>32</v>
      </c>
      <c r="AZ113" t="s">
        <v>33</v>
      </c>
      <c r="BA113" t="s">
        <v>32</v>
      </c>
      <c r="BB113" t="s">
        <v>32</v>
      </c>
      <c r="BC113" t="s">
        <v>31</v>
      </c>
      <c r="BD113" t="s">
        <v>50</v>
      </c>
      <c r="BE113" t="s">
        <v>51</v>
      </c>
      <c r="BF113" t="s">
        <v>50</v>
      </c>
      <c r="BG113" t="s">
        <v>51</v>
      </c>
      <c r="BH113" t="s">
        <v>49</v>
      </c>
      <c r="BI113" t="s">
        <v>51</v>
      </c>
      <c r="BJ113" t="s">
        <v>51</v>
      </c>
      <c r="BK113" t="s">
        <v>51</v>
      </c>
      <c r="BL113" t="s">
        <v>50</v>
      </c>
      <c r="BM113" t="s">
        <v>51</v>
      </c>
      <c r="BN113" t="s">
        <v>51</v>
      </c>
      <c r="BP113" t="s">
        <v>157</v>
      </c>
      <c r="BQ113" t="s">
        <v>157</v>
      </c>
      <c r="BR113" t="s">
        <v>157</v>
      </c>
      <c r="BS113" t="s">
        <v>32</v>
      </c>
      <c r="BT113" t="s">
        <v>32</v>
      </c>
      <c r="CE113" t="s">
        <v>29</v>
      </c>
      <c r="CF113" t="s">
        <v>30</v>
      </c>
      <c r="CI113" s="27" t="s">
        <v>31</v>
      </c>
      <c r="CJ113" s="54" t="s">
        <v>33</v>
      </c>
      <c r="CL113" t="s">
        <v>31</v>
      </c>
      <c r="CM113" t="s">
        <v>33</v>
      </c>
      <c r="CN113" t="s">
        <v>33</v>
      </c>
      <c r="CO113" t="s">
        <v>31</v>
      </c>
      <c r="CP113" t="s">
        <v>33</v>
      </c>
      <c r="CQ113" t="s">
        <v>32</v>
      </c>
      <c r="CR113" t="s">
        <v>29</v>
      </c>
      <c r="CS113" t="s">
        <v>33</v>
      </c>
      <c r="CT113" t="s">
        <v>29</v>
      </c>
      <c r="CU113" t="s">
        <v>32</v>
      </c>
      <c r="CV113" t="s">
        <v>32</v>
      </c>
      <c r="CW113" t="s">
        <v>32</v>
      </c>
      <c r="CX113" t="s">
        <v>73</v>
      </c>
      <c r="CY113" t="s">
        <v>73</v>
      </c>
      <c r="CZ113" t="s">
        <v>73</v>
      </c>
      <c r="DA113" t="s">
        <v>78</v>
      </c>
      <c r="DB113" t="s">
        <v>78</v>
      </c>
      <c r="DC113" t="s">
        <v>77</v>
      </c>
      <c r="DE113" t="s">
        <v>78</v>
      </c>
      <c r="DF113" t="s">
        <v>79</v>
      </c>
      <c r="DG113" t="s">
        <v>79</v>
      </c>
      <c r="DH113" t="s">
        <v>79</v>
      </c>
      <c r="DI113" t="s">
        <v>84</v>
      </c>
      <c r="DJ113" t="s">
        <v>88</v>
      </c>
      <c r="DK113" s="96">
        <v>39</v>
      </c>
      <c r="DL113" s="96">
        <v>0.4642857142857143</v>
      </c>
      <c r="DM113" s="96">
        <v>14</v>
      </c>
      <c r="DN113" s="96">
        <v>26</v>
      </c>
      <c r="DO113" s="96">
        <v>13</v>
      </c>
      <c r="DP113" s="96">
        <v>0.32500000000000001</v>
      </c>
      <c r="DQ113" s="96">
        <v>6.0000000000000009</v>
      </c>
      <c r="DR113" s="104"/>
      <c r="DS113" s="104"/>
      <c r="DT113" s="104">
        <v>2.2352941176470589</v>
      </c>
      <c r="DU113" s="104">
        <v>2.2352941176470589</v>
      </c>
      <c r="DV113" s="104">
        <v>4.4705882352941178</v>
      </c>
      <c r="DW113" s="104"/>
      <c r="DX113" s="104"/>
      <c r="DY113" s="104"/>
      <c r="DZ113" s="104">
        <v>1.3529411764705883</v>
      </c>
      <c r="EA113" s="104"/>
      <c r="EB113" s="104"/>
      <c r="EC113" s="104">
        <v>0</v>
      </c>
      <c r="ED113" s="104">
        <v>0</v>
      </c>
      <c r="EE113" s="104">
        <v>0.17647058823529413</v>
      </c>
      <c r="EF113" s="104">
        <v>0</v>
      </c>
      <c r="EG113" s="104"/>
      <c r="EH113" s="104">
        <v>0.17647058823529413</v>
      </c>
    </row>
    <row r="114" spans="2:138" x14ac:dyDescent="0.25">
      <c r="B114">
        <v>47</v>
      </c>
      <c r="C114" t="s">
        <v>479</v>
      </c>
      <c r="D114">
        <v>1</v>
      </c>
      <c r="E114" s="50">
        <v>44662.618981481479</v>
      </c>
      <c r="F114" t="s">
        <v>603</v>
      </c>
      <c r="G114" t="s">
        <v>4</v>
      </c>
      <c r="H114" t="s">
        <v>599</v>
      </c>
      <c r="J114" t="s">
        <v>602</v>
      </c>
      <c r="K114">
        <v>0</v>
      </c>
      <c r="L114">
        <v>0</v>
      </c>
      <c r="M114">
        <v>130</v>
      </c>
      <c r="N114">
        <v>0</v>
      </c>
      <c r="S114">
        <v>0</v>
      </c>
      <c r="T114">
        <v>0</v>
      </c>
      <c r="U114">
        <v>0</v>
      </c>
      <c r="V114">
        <v>0</v>
      </c>
      <c r="W114">
        <v>0</v>
      </c>
      <c r="X114">
        <v>0</v>
      </c>
      <c r="Y114" t="s">
        <v>6</v>
      </c>
      <c r="Z114">
        <v>47</v>
      </c>
      <c r="AA114" t="s">
        <v>147</v>
      </c>
      <c r="AB114" t="s">
        <v>147</v>
      </c>
      <c r="AC114" t="s">
        <v>13</v>
      </c>
      <c r="AD114" t="s">
        <v>15</v>
      </c>
      <c r="AE114" t="s">
        <v>19</v>
      </c>
      <c r="AF114" t="s">
        <v>26</v>
      </c>
      <c r="AG114">
        <v>0</v>
      </c>
      <c r="AH114">
        <v>0</v>
      </c>
      <c r="AI114" t="s">
        <v>33</v>
      </c>
      <c r="AJ114" t="s">
        <v>32</v>
      </c>
      <c r="AK114" t="s">
        <v>33</v>
      </c>
      <c r="AL114" t="s">
        <v>31</v>
      </c>
      <c r="AM114" t="s">
        <v>31</v>
      </c>
      <c r="AN114" t="s">
        <v>29</v>
      </c>
      <c r="AO114" t="s">
        <v>29</v>
      </c>
      <c r="AP114" t="s">
        <v>30</v>
      </c>
      <c r="AQ114" t="s">
        <v>30</v>
      </c>
      <c r="AR114" t="s">
        <v>29</v>
      </c>
      <c r="AS114" t="s">
        <v>29</v>
      </c>
      <c r="AT114" t="s">
        <v>29</v>
      </c>
      <c r="AW114" t="s">
        <v>31</v>
      </c>
      <c r="AX114" t="s">
        <v>31</v>
      </c>
      <c r="AZ114" t="s">
        <v>31</v>
      </c>
      <c r="BA114" t="s">
        <v>29</v>
      </c>
      <c r="BB114" t="s">
        <v>29</v>
      </c>
      <c r="BC114" t="s">
        <v>29</v>
      </c>
      <c r="BD114" t="s">
        <v>51</v>
      </c>
      <c r="BE114" t="s">
        <v>31</v>
      </c>
      <c r="BF114" t="s">
        <v>50</v>
      </c>
      <c r="BG114" t="s">
        <v>51</v>
      </c>
      <c r="BH114" t="s">
        <v>49</v>
      </c>
      <c r="BI114" t="s">
        <v>31</v>
      </c>
      <c r="BJ114" t="s">
        <v>51</v>
      </c>
      <c r="BK114" t="s">
        <v>50</v>
      </c>
      <c r="BL114" t="s">
        <v>50</v>
      </c>
      <c r="BM114" t="s">
        <v>51</v>
      </c>
      <c r="BN114" t="s">
        <v>50</v>
      </c>
      <c r="BP114" t="s">
        <v>156</v>
      </c>
      <c r="BQ114" t="s">
        <v>278</v>
      </c>
      <c r="BR114" t="s">
        <v>254</v>
      </c>
      <c r="BS114" t="s">
        <v>30</v>
      </c>
      <c r="BT114" t="s">
        <v>31</v>
      </c>
      <c r="CE114" t="s">
        <v>29</v>
      </c>
      <c r="CF114" t="s">
        <v>29</v>
      </c>
      <c r="CI114" s="27" t="s">
        <v>31</v>
      </c>
      <c r="CJ114" s="54" t="s">
        <v>31</v>
      </c>
      <c r="CL114" t="s">
        <v>31</v>
      </c>
      <c r="CM114" t="s">
        <v>31</v>
      </c>
      <c r="CN114" t="s">
        <v>33</v>
      </c>
      <c r="CO114" t="s">
        <v>33</v>
      </c>
      <c r="CP114" t="s">
        <v>33</v>
      </c>
      <c r="CQ114" t="s">
        <v>33</v>
      </c>
      <c r="CR114" t="s">
        <v>29</v>
      </c>
      <c r="CS114" t="s">
        <v>33</v>
      </c>
      <c r="CT114" t="s">
        <v>29</v>
      </c>
      <c r="CU114" t="s">
        <v>30</v>
      </c>
      <c r="CV114" t="s">
        <v>29</v>
      </c>
      <c r="CW114" t="s">
        <v>29</v>
      </c>
      <c r="CX114" t="s">
        <v>73</v>
      </c>
      <c r="CY114" t="s">
        <v>73</v>
      </c>
      <c r="CZ114" t="s">
        <v>73</v>
      </c>
      <c r="DA114" t="s">
        <v>78</v>
      </c>
      <c r="DB114" t="s">
        <v>78</v>
      </c>
      <c r="DC114" t="s">
        <v>78</v>
      </c>
      <c r="DE114" t="s">
        <v>78</v>
      </c>
      <c r="DF114" t="s">
        <v>78</v>
      </c>
      <c r="DG114" t="s">
        <v>78</v>
      </c>
      <c r="DH114" t="s">
        <v>78</v>
      </c>
      <c r="DI114" t="s">
        <v>84</v>
      </c>
      <c r="DJ114" t="s">
        <v>88</v>
      </c>
      <c r="DK114" s="96">
        <v>45</v>
      </c>
      <c r="DL114" s="96">
        <v>0.5357142857142857</v>
      </c>
      <c r="DM114" s="96">
        <v>23</v>
      </c>
      <c r="DN114" s="96">
        <v>32</v>
      </c>
      <c r="DO114" s="96">
        <v>23</v>
      </c>
      <c r="DP114" s="96">
        <v>0.57499999999999996</v>
      </c>
      <c r="DQ114" s="96">
        <v>5.75</v>
      </c>
      <c r="DR114" s="104"/>
      <c r="DS114" s="104"/>
      <c r="DT114" s="104">
        <v>2</v>
      </c>
      <c r="DU114" s="104">
        <v>2</v>
      </c>
      <c r="DV114" s="104">
        <v>4</v>
      </c>
      <c r="DW114" s="104"/>
      <c r="DX114" s="104"/>
      <c r="DY114" s="104"/>
      <c r="DZ114" s="104">
        <v>0.5</v>
      </c>
      <c r="EA114" s="104"/>
      <c r="EB114" s="104"/>
      <c r="EC114" s="104">
        <v>0.25</v>
      </c>
      <c r="ED114" s="104">
        <v>0</v>
      </c>
      <c r="EE114" s="104">
        <v>1</v>
      </c>
      <c r="EF114" s="104">
        <v>0</v>
      </c>
      <c r="EG114" s="104"/>
      <c r="EH114" s="104">
        <v>1.25</v>
      </c>
    </row>
    <row r="115" spans="2:138" x14ac:dyDescent="0.25">
      <c r="B115">
        <v>48</v>
      </c>
      <c r="C115" t="s">
        <v>479</v>
      </c>
      <c r="D115">
        <v>1</v>
      </c>
      <c r="E115" s="50">
        <v>44663.37704861111</v>
      </c>
      <c r="F115" t="s">
        <v>606</v>
      </c>
      <c r="G115" t="s">
        <v>162</v>
      </c>
      <c r="H115" t="s">
        <v>604</v>
      </c>
      <c r="J115" t="s">
        <v>813</v>
      </c>
      <c r="K115">
        <v>0</v>
      </c>
      <c r="L115" t="s">
        <v>7</v>
      </c>
      <c r="M115">
        <v>425</v>
      </c>
      <c r="N115" t="s">
        <v>7</v>
      </c>
      <c r="S115">
        <v>25</v>
      </c>
      <c r="T115" t="s">
        <v>7</v>
      </c>
      <c r="U115">
        <v>0</v>
      </c>
      <c r="V115" t="s">
        <v>7</v>
      </c>
      <c r="W115">
        <v>0</v>
      </c>
      <c r="X115" t="s">
        <v>7</v>
      </c>
      <c r="Y115" t="s">
        <v>6</v>
      </c>
      <c r="Z115">
        <v>20</v>
      </c>
      <c r="AA115" t="s">
        <v>9</v>
      </c>
      <c r="AB115" t="s">
        <v>605</v>
      </c>
      <c r="AC115" t="s">
        <v>13</v>
      </c>
      <c r="AD115" t="s">
        <v>16</v>
      </c>
      <c r="AE115" t="s">
        <v>166</v>
      </c>
      <c r="AF115" t="s">
        <v>26</v>
      </c>
      <c r="AG115">
        <v>5</v>
      </c>
      <c r="AH115">
        <v>3</v>
      </c>
      <c r="AI115" t="s">
        <v>33</v>
      </c>
      <c r="AJ115" t="s">
        <v>33</v>
      </c>
      <c r="AK115" t="s">
        <v>31</v>
      </c>
      <c r="AL115" t="s">
        <v>32</v>
      </c>
      <c r="AM115" t="s">
        <v>30</v>
      </c>
      <c r="AN115" t="s">
        <v>32</v>
      </c>
      <c r="AO115" t="s">
        <v>33</v>
      </c>
      <c r="AP115" t="s">
        <v>32</v>
      </c>
      <c r="AQ115" t="s">
        <v>32</v>
      </c>
      <c r="AR115" t="s">
        <v>33</v>
      </c>
      <c r="AS115" t="s">
        <v>33</v>
      </c>
      <c r="AT115" t="s">
        <v>33</v>
      </c>
      <c r="AW115" t="s">
        <v>32</v>
      </c>
      <c r="AX115" t="s">
        <v>32</v>
      </c>
      <c r="AZ115" t="s">
        <v>32</v>
      </c>
      <c r="BA115" t="s">
        <v>32</v>
      </c>
      <c r="BB115" t="s">
        <v>32</v>
      </c>
      <c r="BC115" t="s">
        <v>32</v>
      </c>
      <c r="BD115" t="s">
        <v>50</v>
      </c>
      <c r="BE115" t="s">
        <v>51</v>
      </c>
      <c r="BF115" t="s">
        <v>51</v>
      </c>
      <c r="BG115" t="s">
        <v>50</v>
      </c>
      <c r="BH115" t="s">
        <v>49</v>
      </c>
      <c r="BI115" t="s">
        <v>51</v>
      </c>
      <c r="BJ115" t="s">
        <v>51</v>
      </c>
      <c r="BK115" t="s">
        <v>51</v>
      </c>
      <c r="BL115" t="s">
        <v>51</v>
      </c>
      <c r="BM115" t="s">
        <v>51</v>
      </c>
      <c r="BN115" t="s">
        <v>31</v>
      </c>
      <c r="BP115" t="s">
        <v>156</v>
      </c>
      <c r="BQ115" t="s">
        <v>31</v>
      </c>
      <c r="BR115" t="s">
        <v>156</v>
      </c>
      <c r="BS115" t="s">
        <v>29</v>
      </c>
      <c r="BT115" t="s">
        <v>31</v>
      </c>
      <c r="CE115" t="s">
        <v>32</v>
      </c>
      <c r="CF115" t="s">
        <v>30</v>
      </c>
      <c r="CI115" s="27" t="s">
        <v>32</v>
      </c>
      <c r="CJ115" s="54" t="s">
        <v>33</v>
      </c>
      <c r="CL115" t="s">
        <v>30</v>
      </c>
      <c r="CM115" t="s">
        <v>32</v>
      </c>
      <c r="CN115" t="s">
        <v>33</v>
      </c>
      <c r="CO115" t="s">
        <v>33</v>
      </c>
      <c r="CP115" t="s">
        <v>33</v>
      </c>
      <c r="CQ115" t="s">
        <v>30</v>
      </c>
      <c r="CR115" t="s">
        <v>32</v>
      </c>
      <c r="CS115" t="s">
        <v>32</v>
      </c>
      <c r="CT115" t="s">
        <v>29</v>
      </c>
      <c r="CU115" t="s">
        <v>31</v>
      </c>
      <c r="CV115" t="s">
        <v>31</v>
      </c>
      <c r="CW115" t="s">
        <v>31</v>
      </c>
      <c r="CX115" t="s">
        <v>73</v>
      </c>
      <c r="CY115" t="s">
        <v>73</v>
      </c>
      <c r="CZ115" t="s">
        <v>73</v>
      </c>
      <c r="DA115" t="s">
        <v>78</v>
      </c>
      <c r="DB115" t="s">
        <v>77</v>
      </c>
      <c r="DC115" t="s">
        <v>77</v>
      </c>
      <c r="DD115" t="s">
        <v>80</v>
      </c>
      <c r="DE115" t="s">
        <v>79</v>
      </c>
      <c r="DF115" t="s">
        <v>78</v>
      </c>
      <c r="DG115" t="s">
        <v>78</v>
      </c>
      <c r="DH115" t="s">
        <v>78</v>
      </c>
      <c r="DI115" t="s">
        <v>84</v>
      </c>
      <c r="DJ115" t="s">
        <v>88</v>
      </c>
      <c r="DK115" s="96">
        <v>48.2</v>
      </c>
      <c r="DL115" s="96">
        <v>0.57380952380952388</v>
      </c>
      <c r="DM115" s="96">
        <v>18.600000000000001</v>
      </c>
      <c r="DN115" s="96">
        <v>23.200000000000003</v>
      </c>
      <c r="DO115" s="96">
        <v>15</v>
      </c>
      <c r="DP115" s="96">
        <v>0.375</v>
      </c>
      <c r="DQ115" s="96">
        <v>2.8467692307692305</v>
      </c>
      <c r="DR115" s="104"/>
      <c r="DS115" s="104"/>
      <c r="DT115" s="104">
        <v>0</v>
      </c>
      <c r="DU115" s="104">
        <v>0.87307692307692308</v>
      </c>
      <c r="DV115" s="104">
        <v>0.87307692307692308</v>
      </c>
      <c r="DW115" s="104"/>
      <c r="DX115" s="104"/>
      <c r="DY115" s="104"/>
      <c r="DZ115" s="104">
        <v>0.58461538461538465</v>
      </c>
      <c r="EA115" s="104"/>
      <c r="EB115" s="104"/>
      <c r="EC115" s="104">
        <v>1.1261538461538463</v>
      </c>
      <c r="ED115" s="104">
        <v>0</v>
      </c>
      <c r="EE115" s="104">
        <v>0.24196153846153848</v>
      </c>
      <c r="EF115" s="104">
        <v>2.0961538461538462E-2</v>
      </c>
      <c r="EG115" s="104"/>
      <c r="EH115" s="104">
        <v>1.3681153846153848</v>
      </c>
    </row>
    <row r="116" spans="2:138" x14ac:dyDescent="0.25">
      <c r="B116">
        <v>49</v>
      </c>
      <c r="C116" t="s">
        <v>479</v>
      </c>
      <c r="D116">
        <v>1</v>
      </c>
      <c r="E116" s="50">
        <v>44663.3984375</v>
      </c>
      <c r="F116" t="s">
        <v>610</v>
      </c>
      <c r="G116" t="s">
        <v>162</v>
      </c>
      <c r="H116" t="s">
        <v>604</v>
      </c>
      <c r="J116" t="s">
        <v>607</v>
      </c>
      <c r="K116">
        <v>0</v>
      </c>
      <c r="L116" t="s">
        <v>7</v>
      </c>
      <c r="M116">
        <v>663.6</v>
      </c>
      <c r="N116" t="s">
        <v>7</v>
      </c>
      <c r="S116">
        <v>32.4</v>
      </c>
      <c r="T116" t="s">
        <v>7</v>
      </c>
      <c r="U116">
        <v>0</v>
      </c>
      <c r="V116" t="s">
        <v>7</v>
      </c>
      <c r="W116">
        <v>0</v>
      </c>
      <c r="X116" t="s">
        <v>7</v>
      </c>
      <c r="Y116" t="s">
        <v>6</v>
      </c>
      <c r="Z116">
        <v>23</v>
      </c>
      <c r="AA116" t="s">
        <v>9</v>
      </c>
      <c r="AB116" t="s">
        <v>608</v>
      </c>
      <c r="AC116" t="s">
        <v>13</v>
      </c>
      <c r="AD116" t="s">
        <v>16</v>
      </c>
      <c r="AE116" t="s">
        <v>609</v>
      </c>
      <c r="AF116" t="s">
        <v>26</v>
      </c>
      <c r="AG116">
        <v>6</v>
      </c>
      <c r="AH116">
        <v>3</v>
      </c>
      <c r="AI116" t="s">
        <v>33</v>
      </c>
      <c r="AJ116" t="s">
        <v>31</v>
      </c>
      <c r="AK116" t="s">
        <v>30</v>
      </c>
      <c r="AL116" t="s">
        <v>32</v>
      </c>
      <c r="AM116" t="s">
        <v>30</v>
      </c>
      <c r="AN116" t="s">
        <v>33</v>
      </c>
      <c r="AO116" t="s">
        <v>32</v>
      </c>
      <c r="AP116" t="s">
        <v>32</v>
      </c>
      <c r="AQ116" t="s">
        <v>32</v>
      </c>
      <c r="AR116" t="s">
        <v>31</v>
      </c>
      <c r="AS116" t="s">
        <v>31</v>
      </c>
      <c r="AT116" t="s">
        <v>31</v>
      </c>
      <c r="AW116" t="s">
        <v>32</v>
      </c>
      <c r="AX116" t="s">
        <v>32</v>
      </c>
      <c r="AZ116" t="s">
        <v>33</v>
      </c>
      <c r="BA116" t="s">
        <v>32</v>
      </c>
      <c r="BB116" t="s">
        <v>29</v>
      </c>
      <c r="BC116" t="s">
        <v>33</v>
      </c>
      <c r="BD116" t="s">
        <v>50</v>
      </c>
      <c r="BE116" t="s">
        <v>51</v>
      </c>
      <c r="BF116" t="s">
        <v>51</v>
      </c>
      <c r="BG116" t="s">
        <v>31</v>
      </c>
      <c r="BH116" t="s">
        <v>31</v>
      </c>
      <c r="BI116" t="s">
        <v>50</v>
      </c>
      <c r="BJ116" t="s">
        <v>51</v>
      </c>
      <c r="BK116" t="s">
        <v>31</v>
      </c>
      <c r="BL116" t="s">
        <v>31</v>
      </c>
      <c r="BM116" t="s">
        <v>51</v>
      </c>
      <c r="BN116" t="s">
        <v>31</v>
      </c>
      <c r="BP116" t="s">
        <v>156</v>
      </c>
      <c r="BQ116" t="s">
        <v>156</v>
      </c>
      <c r="BR116" t="s">
        <v>157</v>
      </c>
      <c r="BS116" t="s">
        <v>31</v>
      </c>
      <c r="BT116" t="s">
        <v>29</v>
      </c>
      <c r="CE116" t="s">
        <v>30</v>
      </c>
      <c r="CF116" t="s">
        <v>29</v>
      </c>
      <c r="CI116" s="27" t="s">
        <v>33</v>
      </c>
      <c r="CJ116" s="54" t="s">
        <v>33</v>
      </c>
      <c r="CL116" t="s">
        <v>29</v>
      </c>
      <c r="CM116" t="s">
        <v>32</v>
      </c>
      <c r="CN116" t="s">
        <v>32</v>
      </c>
      <c r="CO116" t="s">
        <v>33</v>
      </c>
      <c r="CP116" t="s">
        <v>33</v>
      </c>
      <c r="CQ116" t="s">
        <v>31</v>
      </c>
      <c r="CR116" t="s">
        <v>29</v>
      </c>
      <c r="CS116" t="s">
        <v>33</v>
      </c>
      <c r="CT116" t="s">
        <v>30</v>
      </c>
      <c r="CU116" t="s">
        <v>31</v>
      </c>
      <c r="CV116" t="s">
        <v>32</v>
      </c>
      <c r="CW116" t="s">
        <v>31</v>
      </c>
      <c r="CX116" t="s">
        <v>73</v>
      </c>
      <c r="CY116" t="s">
        <v>73</v>
      </c>
      <c r="CZ116" t="s">
        <v>73</v>
      </c>
      <c r="DA116" t="s">
        <v>77</v>
      </c>
      <c r="DB116" t="s">
        <v>77</v>
      </c>
      <c r="DC116" t="s">
        <v>77</v>
      </c>
      <c r="DD116" t="s">
        <v>77</v>
      </c>
      <c r="DE116" t="s">
        <v>78</v>
      </c>
      <c r="DF116" t="s">
        <v>79</v>
      </c>
      <c r="DG116" t="s">
        <v>79</v>
      </c>
      <c r="DH116" t="s">
        <v>79</v>
      </c>
      <c r="DI116" t="s">
        <v>31</v>
      </c>
      <c r="DJ116" t="s">
        <v>88</v>
      </c>
      <c r="DK116" s="96">
        <v>44</v>
      </c>
      <c r="DL116" s="96">
        <v>0.52380952380952384</v>
      </c>
      <c r="DM116" s="96">
        <v>21.333333333333332</v>
      </c>
      <c r="DN116" s="96">
        <v>27</v>
      </c>
      <c r="DO116" s="96">
        <v>18.333333333333336</v>
      </c>
      <c r="DP116" s="96">
        <v>0.45833333333333337</v>
      </c>
      <c r="DQ116" s="96">
        <v>2.2917808219178082</v>
      </c>
      <c r="DR116" s="104"/>
      <c r="DS116" s="104"/>
      <c r="DT116" s="104">
        <v>0</v>
      </c>
      <c r="DU116" s="104">
        <v>0.74383561643835627</v>
      </c>
      <c r="DV116" s="104">
        <v>0.74383561643835627</v>
      </c>
      <c r="DW116" s="104"/>
      <c r="DX116" s="104"/>
      <c r="DY116" s="104"/>
      <c r="DZ116" s="104">
        <v>0.53767123287671237</v>
      </c>
      <c r="EA116" s="104"/>
      <c r="EB116" s="104"/>
      <c r="EC116" s="104">
        <v>7.1917808219178078E-2</v>
      </c>
      <c r="ED116" s="104">
        <v>0</v>
      </c>
      <c r="EE116" s="104">
        <v>0.58904109589041098</v>
      </c>
      <c r="EF116" s="104">
        <v>0.34931506849315069</v>
      </c>
      <c r="EG116" s="104"/>
      <c r="EH116" s="104">
        <v>0.66095890410958902</v>
      </c>
    </row>
    <row r="117" spans="2:138" x14ac:dyDescent="0.25">
      <c r="B117">
        <v>50</v>
      </c>
      <c r="C117" t="s">
        <v>479</v>
      </c>
      <c r="D117">
        <v>1</v>
      </c>
      <c r="E117" s="50">
        <v>44663.414687500001</v>
      </c>
      <c r="F117" t="s">
        <v>612</v>
      </c>
      <c r="G117" t="s">
        <v>162</v>
      </c>
      <c r="H117" t="s">
        <v>604</v>
      </c>
      <c r="J117" t="s">
        <v>611</v>
      </c>
      <c r="K117">
        <v>0</v>
      </c>
      <c r="L117" t="s">
        <v>7</v>
      </c>
      <c r="M117">
        <v>160</v>
      </c>
      <c r="N117" t="s">
        <v>7</v>
      </c>
      <c r="S117">
        <v>0</v>
      </c>
      <c r="T117" t="s">
        <v>7</v>
      </c>
      <c r="U117">
        <v>0</v>
      </c>
      <c r="V117" t="s">
        <v>7</v>
      </c>
      <c r="W117">
        <v>0</v>
      </c>
      <c r="X117" t="s">
        <v>7</v>
      </c>
      <c r="Y117" t="s">
        <v>6</v>
      </c>
      <c r="Z117">
        <v>6</v>
      </c>
      <c r="AA117" t="s">
        <v>9</v>
      </c>
      <c r="AB117" t="s">
        <v>608</v>
      </c>
      <c r="AC117" t="s">
        <v>13</v>
      </c>
      <c r="AD117" t="s">
        <v>16</v>
      </c>
      <c r="AE117" t="s">
        <v>20</v>
      </c>
      <c r="AF117" t="s">
        <v>26</v>
      </c>
      <c r="AG117">
        <v>5</v>
      </c>
      <c r="AH117">
        <v>3</v>
      </c>
      <c r="AI117" t="s">
        <v>32</v>
      </c>
      <c r="AJ117" t="s">
        <v>31</v>
      </c>
      <c r="AK117" t="s">
        <v>30</v>
      </c>
      <c r="AL117" t="s">
        <v>30</v>
      </c>
      <c r="AM117" t="s">
        <v>30</v>
      </c>
      <c r="AN117" t="s">
        <v>31</v>
      </c>
      <c r="AO117" t="s">
        <v>31</v>
      </c>
      <c r="AP117" t="s">
        <v>31</v>
      </c>
      <c r="AQ117" t="s">
        <v>33</v>
      </c>
      <c r="AR117" t="s">
        <v>32</v>
      </c>
      <c r="AS117" t="s">
        <v>32</v>
      </c>
      <c r="AT117" t="s">
        <v>32</v>
      </c>
      <c r="AW117" t="s">
        <v>31</v>
      </c>
      <c r="AX117" t="s">
        <v>32</v>
      </c>
      <c r="AZ117" t="s">
        <v>32</v>
      </c>
      <c r="BA117" t="s">
        <v>31</v>
      </c>
      <c r="BB117" t="s">
        <v>29</v>
      </c>
      <c r="BC117" t="s">
        <v>30</v>
      </c>
      <c r="BD117" t="s">
        <v>51</v>
      </c>
      <c r="BE117" t="s">
        <v>51</v>
      </c>
      <c r="BF117" t="s">
        <v>51</v>
      </c>
      <c r="BG117" t="s">
        <v>51</v>
      </c>
      <c r="BH117" t="s">
        <v>50</v>
      </c>
      <c r="BI117" t="s">
        <v>51</v>
      </c>
      <c r="BJ117" t="s">
        <v>31</v>
      </c>
      <c r="BK117" t="s">
        <v>50</v>
      </c>
      <c r="BL117" t="s">
        <v>50</v>
      </c>
      <c r="BM117" t="s">
        <v>51</v>
      </c>
      <c r="BN117" t="s">
        <v>51</v>
      </c>
      <c r="BP117" t="s">
        <v>156</v>
      </c>
      <c r="BQ117" t="s">
        <v>156</v>
      </c>
      <c r="BR117" t="s">
        <v>156</v>
      </c>
      <c r="BS117" t="s">
        <v>32</v>
      </c>
      <c r="BT117" t="s">
        <v>32</v>
      </c>
      <c r="CE117" t="s">
        <v>33</v>
      </c>
      <c r="CF117" t="s">
        <v>31</v>
      </c>
      <c r="CI117" s="27" t="s">
        <v>33</v>
      </c>
      <c r="CJ117" s="54" t="s">
        <v>33</v>
      </c>
      <c r="CL117" t="s">
        <v>31</v>
      </c>
      <c r="CM117" t="s">
        <v>33</v>
      </c>
      <c r="CN117" t="s">
        <v>33</v>
      </c>
      <c r="CO117" t="s">
        <v>33</v>
      </c>
      <c r="CP117" t="s">
        <v>33</v>
      </c>
      <c r="CQ117" t="s">
        <v>30</v>
      </c>
      <c r="CR117" t="s">
        <v>31</v>
      </c>
      <c r="CS117" t="s">
        <v>32</v>
      </c>
      <c r="CT117" t="s">
        <v>31</v>
      </c>
      <c r="CU117" t="s">
        <v>31</v>
      </c>
      <c r="CV117" t="s">
        <v>31</v>
      </c>
      <c r="CW117" t="s">
        <v>31</v>
      </c>
      <c r="CX117" t="s">
        <v>74</v>
      </c>
      <c r="CY117" t="s">
        <v>74</v>
      </c>
      <c r="CZ117" t="s">
        <v>74</v>
      </c>
      <c r="DA117" t="s">
        <v>78</v>
      </c>
      <c r="DB117" t="s">
        <v>80</v>
      </c>
      <c r="DC117" t="s">
        <v>77</v>
      </c>
      <c r="DD117" t="s">
        <v>76</v>
      </c>
      <c r="DE117" t="s">
        <v>79</v>
      </c>
      <c r="DF117" t="s">
        <v>78</v>
      </c>
      <c r="DG117" t="s">
        <v>80</v>
      </c>
      <c r="DH117" t="s">
        <v>79</v>
      </c>
      <c r="DI117" t="s">
        <v>31</v>
      </c>
      <c r="DJ117" t="s">
        <v>88</v>
      </c>
      <c r="DK117" s="96">
        <v>46.666666666666664</v>
      </c>
      <c r="DL117" s="96">
        <v>0.55555555555555558</v>
      </c>
      <c r="DM117" s="96">
        <v>15</v>
      </c>
      <c r="DN117" s="96">
        <v>23.666666666666668</v>
      </c>
      <c r="DO117" s="96">
        <v>12</v>
      </c>
      <c r="DP117" s="96">
        <v>0.3</v>
      </c>
      <c r="DQ117" s="96">
        <v>1.4739583333333333</v>
      </c>
      <c r="DR117" s="104"/>
      <c r="DS117" s="104"/>
      <c r="DT117" s="104">
        <v>0</v>
      </c>
      <c r="DU117" s="104">
        <v>0.78125</v>
      </c>
      <c r="DV117" s="104">
        <v>0.78125</v>
      </c>
      <c r="DW117" s="104"/>
      <c r="DX117" s="104"/>
      <c r="DY117" s="104"/>
      <c r="DZ117" s="104">
        <v>0.36458333333333331</v>
      </c>
      <c r="EA117" s="104"/>
      <c r="EB117" s="104"/>
      <c r="EC117" s="104">
        <v>0.1875</v>
      </c>
      <c r="ED117" s="104">
        <v>0</v>
      </c>
      <c r="EE117" s="104">
        <v>0.140625</v>
      </c>
      <c r="EF117" s="104">
        <v>0</v>
      </c>
      <c r="EG117" s="104"/>
      <c r="EH117" s="104">
        <v>0.328125</v>
      </c>
    </row>
    <row r="118" spans="2:138" x14ac:dyDescent="0.25">
      <c r="B118">
        <v>51</v>
      </c>
      <c r="C118" t="s">
        <v>479</v>
      </c>
      <c r="D118">
        <v>1</v>
      </c>
      <c r="E118" s="50">
        <v>44663.423634259256</v>
      </c>
      <c r="F118" t="s">
        <v>614</v>
      </c>
      <c r="G118" t="s">
        <v>162</v>
      </c>
      <c r="H118" t="s">
        <v>604</v>
      </c>
      <c r="J118" t="s">
        <v>613</v>
      </c>
      <c r="K118">
        <v>0</v>
      </c>
      <c r="L118" t="s">
        <v>7</v>
      </c>
      <c r="M118">
        <v>350</v>
      </c>
      <c r="N118" t="s">
        <v>7</v>
      </c>
      <c r="S118">
        <v>50</v>
      </c>
      <c r="T118" t="s">
        <v>7</v>
      </c>
      <c r="U118">
        <v>0</v>
      </c>
      <c r="V118" t="s">
        <v>7</v>
      </c>
      <c r="W118">
        <v>0</v>
      </c>
      <c r="X118" t="s">
        <v>7</v>
      </c>
      <c r="Y118" t="s">
        <v>6</v>
      </c>
      <c r="Z118">
        <v>11</v>
      </c>
      <c r="AA118" t="s">
        <v>9</v>
      </c>
      <c r="AB118" t="s">
        <v>608</v>
      </c>
      <c r="AC118" t="s">
        <v>13</v>
      </c>
      <c r="AD118" t="s">
        <v>16</v>
      </c>
      <c r="AE118" t="s">
        <v>166</v>
      </c>
      <c r="AF118" t="s">
        <v>26</v>
      </c>
      <c r="AG118">
        <v>10</v>
      </c>
      <c r="AH118">
        <v>5</v>
      </c>
      <c r="AI118" t="s">
        <v>32</v>
      </c>
      <c r="AJ118" t="s">
        <v>31</v>
      </c>
      <c r="AK118" t="s">
        <v>33</v>
      </c>
      <c r="AL118" t="s">
        <v>30</v>
      </c>
      <c r="AM118" t="s">
        <v>31</v>
      </c>
      <c r="AN118" t="s">
        <v>30</v>
      </c>
      <c r="AO118" t="s">
        <v>31</v>
      </c>
      <c r="AP118" t="s">
        <v>32</v>
      </c>
      <c r="AQ118" t="s">
        <v>32</v>
      </c>
      <c r="AR118" t="s">
        <v>31</v>
      </c>
      <c r="AS118" t="s">
        <v>31</v>
      </c>
      <c r="AT118" t="s">
        <v>31</v>
      </c>
      <c r="AW118" t="s">
        <v>32</v>
      </c>
      <c r="AX118" t="s">
        <v>33</v>
      </c>
      <c r="AZ118" t="s">
        <v>30</v>
      </c>
      <c r="BA118" t="s">
        <v>29</v>
      </c>
      <c r="BB118" t="s">
        <v>31</v>
      </c>
      <c r="BC118" t="s">
        <v>30</v>
      </c>
      <c r="BD118" t="s">
        <v>50</v>
      </c>
      <c r="BE118" t="s">
        <v>51</v>
      </c>
      <c r="BF118" t="s">
        <v>31</v>
      </c>
      <c r="BG118" t="s">
        <v>31</v>
      </c>
      <c r="BH118" t="s">
        <v>48</v>
      </c>
      <c r="BI118" t="s">
        <v>50</v>
      </c>
      <c r="BJ118" t="s">
        <v>50</v>
      </c>
      <c r="BK118" t="s">
        <v>50</v>
      </c>
      <c r="BL118" t="s">
        <v>31</v>
      </c>
      <c r="BM118" t="s">
        <v>51</v>
      </c>
      <c r="BN118" t="s">
        <v>48</v>
      </c>
      <c r="BP118" t="s">
        <v>156</v>
      </c>
      <c r="BQ118" t="s">
        <v>156</v>
      </c>
      <c r="BR118" t="s">
        <v>31</v>
      </c>
      <c r="BS118" t="s">
        <v>29</v>
      </c>
      <c r="BT118" t="s">
        <v>31</v>
      </c>
      <c r="CE118" t="s">
        <v>30</v>
      </c>
      <c r="CF118" t="s">
        <v>29</v>
      </c>
      <c r="CI118" s="27" t="s">
        <v>31</v>
      </c>
      <c r="CJ118" s="54" t="s">
        <v>30</v>
      </c>
      <c r="CL118" t="s">
        <v>29</v>
      </c>
      <c r="CM118" t="s">
        <v>33</v>
      </c>
      <c r="CN118" t="s">
        <v>32</v>
      </c>
      <c r="CO118" t="s">
        <v>33</v>
      </c>
      <c r="CP118" t="s">
        <v>31</v>
      </c>
      <c r="CQ118" t="s">
        <v>31</v>
      </c>
      <c r="CR118" t="s">
        <v>29</v>
      </c>
      <c r="CS118" t="s">
        <v>33</v>
      </c>
      <c r="CT118" t="s">
        <v>29</v>
      </c>
      <c r="CU118" t="s">
        <v>31</v>
      </c>
      <c r="CV118" t="s">
        <v>31</v>
      </c>
      <c r="CW118" t="s">
        <v>31</v>
      </c>
      <c r="CX118" t="s">
        <v>74</v>
      </c>
      <c r="CY118" t="s">
        <v>74</v>
      </c>
      <c r="CZ118" t="s">
        <v>74</v>
      </c>
      <c r="DA118" t="s">
        <v>79</v>
      </c>
      <c r="DB118" t="s">
        <v>77</v>
      </c>
      <c r="DC118" t="s">
        <v>78</v>
      </c>
      <c r="DD118" t="s">
        <v>78</v>
      </c>
      <c r="DE118" t="s">
        <v>79</v>
      </c>
      <c r="DF118" t="s">
        <v>78</v>
      </c>
      <c r="DG118" t="s">
        <v>78</v>
      </c>
      <c r="DH118" t="s">
        <v>78</v>
      </c>
      <c r="DI118" t="s">
        <v>31</v>
      </c>
      <c r="DJ118" t="s">
        <v>88</v>
      </c>
      <c r="DK118" s="96">
        <v>30.666666666666664</v>
      </c>
      <c r="DL118" s="96">
        <v>0.36507936507936506</v>
      </c>
      <c r="DM118" s="96">
        <v>14.333333333333334</v>
      </c>
      <c r="DN118" s="96">
        <v>20.666666666666664</v>
      </c>
      <c r="DO118" s="96">
        <v>12.333333333333334</v>
      </c>
      <c r="DP118" s="96">
        <v>0.30833333333333335</v>
      </c>
      <c r="DQ118" s="96">
        <v>1.5333333333333334</v>
      </c>
      <c r="DR118" s="104"/>
      <c r="DS118" s="104"/>
      <c r="DT118" s="104">
        <v>0.25</v>
      </c>
      <c r="DU118" s="104">
        <v>0.85</v>
      </c>
      <c r="DV118" s="104">
        <v>1.1000000000000001</v>
      </c>
      <c r="DW118" s="104"/>
      <c r="DX118" s="104"/>
      <c r="DY118" s="104"/>
      <c r="DZ118" s="104">
        <v>0.33333333333333331</v>
      </c>
      <c r="EA118" s="104"/>
      <c r="EB118" s="104"/>
      <c r="EC118" s="104">
        <v>0</v>
      </c>
      <c r="ED118" s="104">
        <v>0</v>
      </c>
      <c r="EE118" s="104">
        <v>0</v>
      </c>
      <c r="EF118" s="104">
        <v>0.1</v>
      </c>
      <c r="EG118" s="104"/>
      <c r="EH118" s="104">
        <v>0</v>
      </c>
    </row>
    <row r="119" spans="2:138" x14ac:dyDescent="0.25">
      <c r="B119">
        <v>52</v>
      </c>
      <c r="C119" t="s">
        <v>479</v>
      </c>
      <c r="D119">
        <v>1</v>
      </c>
      <c r="E119" s="50">
        <v>44663.437291666669</v>
      </c>
      <c r="F119" t="s">
        <v>617</v>
      </c>
      <c r="G119" t="s">
        <v>162</v>
      </c>
      <c r="H119" t="s">
        <v>604</v>
      </c>
      <c r="J119" t="s">
        <v>615</v>
      </c>
      <c r="K119">
        <v>0</v>
      </c>
      <c r="L119" t="s">
        <v>7</v>
      </c>
      <c r="M119">
        <v>170</v>
      </c>
      <c r="N119" t="s">
        <v>7</v>
      </c>
      <c r="S119">
        <v>0</v>
      </c>
      <c r="T119" t="s">
        <v>7</v>
      </c>
      <c r="U119">
        <v>0</v>
      </c>
      <c r="V119" t="s">
        <v>7</v>
      </c>
      <c r="W119">
        <v>0</v>
      </c>
      <c r="X119" t="s">
        <v>7</v>
      </c>
      <c r="Y119" t="s">
        <v>6</v>
      </c>
      <c r="Z119">
        <v>30</v>
      </c>
      <c r="AA119" t="s">
        <v>123</v>
      </c>
      <c r="AB119" t="s">
        <v>616</v>
      </c>
      <c r="AC119" t="s">
        <v>89</v>
      </c>
      <c r="AD119" t="s">
        <v>15</v>
      </c>
      <c r="AE119" t="s">
        <v>23</v>
      </c>
      <c r="AF119" t="s">
        <v>26</v>
      </c>
      <c r="AG119">
        <v>10</v>
      </c>
      <c r="AH119">
        <v>2</v>
      </c>
      <c r="AI119" t="s">
        <v>32</v>
      </c>
      <c r="AJ119" t="s">
        <v>32</v>
      </c>
      <c r="AK119" t="s">
        <v>32</v>
      </c>
      <c r="AL119" t="s">
        <v>30</v>
      </c>
      <c r="AM119" t="s">
        <v>30</v>
      </c>
      <c r="AN119" t="s">
        <v>32</v>
      </c>
      <c r="AO119" t="s">
        <v>32</v>
      </c>
      <c r="AP119" t="s">
        <v>33</v>
      </c>
      <c r="AQ119" t="s">
        <v>32</v>
      </c>
      <c r="AR119" t="s">
        <v>30</v>
      </c>
      <c r="AS119" t="s">
        <v>30</v>
      </c>
      <c r="AT119" t="s">
        <v>30</v>
      </c>
      <c r="AW119" t="s">
        <v>33</v>
      </c>
      <c r="AX119" t="s">
        <v>32</v>
      </c>
      <c r="AZ119" t="s">
        <v>32</v>
      </c>
      <c r="BA119" t="s">
        <v>31</v>
      </c>
      <c r="BB119" t="s">
        <v>30</v>
      </c>
      <c r="BC119" t="s">
        <v>32</v>
      </c>
      <c r="BD119" t="s">
        <v>50</v>
      </c>
      <c r="BE119" t="s">
        <v>50</v>
      </c>
      <c r="BF119" t="s">
        <v>50</v>
      </c>
      <c r="BG119" t="s">
        <v>49</v>
      </c>
      <c r="BH119" t="s">
        <v>31</v>
      </c>
      <c r="BI119" t="s">
        <v>51</v>
      </c>
      <c r="BJ119" t="s">
        <v>50</v>
      </c>
      <c r="BK119" t="s">
        <v>51</v>
      </c>
      <c r="BL119" t="s">
        <v>31</v>
      </c>
      <c r="BM119" t="s">
        <v>51</v>
      </c>
      <c r="BN119" t="s">
        <v>31</v>
      </c>
      <c r="BP119" t="s">
        <v>157</v>
      </c>
      <c r="BQ119" t="s">
        <v>157</v>
      </c>
      <c r="BR119" t="s">
        <v>157</v>
      </c>
      <c r="BS119" t="s">
        <v>32</v>
      </c>
      <c r="BT119" t="s">
        <v>32</v>
      </c>
      <c r="CE119" t="s">
        <v>30</v>
      </c>
      <c r="CF119" t="s">
        <v>29</v>
      </c>
      <c r="CI119" s="27" t="s">
        <v>33</v>
      </c>
      <c r="CJ119" s="54" t="s">
        <v>33</v>
      </c>
      <c r="CL119" t="s">
        <v>31</v>
      </c>
      <c r="CM119" t="s">
        <v>31</v>
      </c>
      <c r="CN119" t="s">
        <v>31</v>
      </c>
      <c r="CO119" t="s">
        <v>33</v>
      </c>
      <c r="CP119" t="s">
        <v>33</v>
      </c>
      <c r="CQ119" t="s">
        <v>31</v>
      </c>
      <c r="CR119" t="s">
        <v>29</v>
      </c>
      <c r="CS119" t="s">
        <v>33</v>
      </c>
      <c r="CT119" t="s">
        <v>29</v>
      </c>
      <c r="CU119" t="s">
        <v>31</v>
      </c>
      <c r="CV119" t="s">
        <v>31</v>
      </c>
      <c r="CW119" t="s">
        <v>32</v>
      </c>
      <c r="CX119" t="s">
        <v>74</v>
      </c>
      <c r="CY119" t="s">
        <v>75</v>
      </c>
      <c r="CZ119" t="s">
        <v>74</v>
      </c>
      <c r="DA119" t="s">
        <v>78</v>
      </c>
      <c r="DB119" t="s">
        <v>80</v>
      </c>
      <c r="DC119" t="s">
        <v>80</v>
      </c>
      <c r="DD119" t="s">
        <v>80</v>
      </c>
      <c r="DE119" t="s">
        <v>78</v>
      </c>
      <c r="DF119" t="s">
        <v>78</v>
      </c>
      <c r="DG119" t="s">
        <v>76</v>
      </c>
      <c r="DH119" t="s">
        <v>78</v>
      </c>
      <c r="DI119" t="s">
        <v>84</v>
      </c>
      <c r="DJ119" t="s">
        <v>88</v>
      </c>
      <c r="DK119" s="96">
        <v>47</v>
      </c>
      <c r="DL119" s="96">
        <v>0.55952380952380953</v>
      </c>
      <c r="DM119" s="96">
        <v>22.000000000000004</v>
      </c>
      <c r="DN119" s="96">
        <v>32.333333333333329</v>
      </c>
      <c r="DO119" s="96">
        <v>17.666666666666664</v>
      </c>
      <c r="DP119" s="96">
        <v>0.4416666666666666</v>
      </c>
      <c r="DQ119" s="96">
        <v>1.724385185185185</v>
      </c>
      <c r="DR119" s="104"/>
      <c r="DS119" s="104"/>
      <c r="DT119" s="104">
        <v>0.15555555555555556</v>
      </c>
      <c r="DU119" s="104">
        <v>0.73333333333333328</v>
      </c>
      <c r="DV119" s="104">
        <v>0.88888888888888884</v>
      </c>
      <c r="DW119" s="104"/>
      <c r="DX119" s="104"/>
      <c r="DY119" s="104"/>
      <c r="DZ119" s="104">
        <v>0.49851851851851847</v>
      </c>
      <c r="EA119" s="104"/>
      <c r="EB119" s="104"/>
      <c r="EC119" s="104">
        <v>0.27777777777777779</v>
      </c>
      <c r="ED119" s="104">
        <v>1.8333333333333333E-2</v>
      </c>
      <c r="EE119" s="104">
        <v>2.4199999999999999E-2</v>
      </c>
      <c r="EF119" s="104">
        <v>1.6666666666666666E-2</v>
      </c>
      <c r="EG119" s="104"/>
      <c r="EH119" s="104">
        <v>0.3203111111111111</v>
      </c>
    </row>
    <row r="120" spans="2:138" x14ac:dyDescent="0.25">
      <c r="B120">
        <v>53</v>
      </c>
      <c r="C120" t="s">
        <v>479</v>
      </c>
      <c r="D120">
        <v>1</v>
      </c>
      <c r="E120" s="50">
        <v>44663.455671296295</v>
      </c>
      <c r="F120" t="s">
        <v>620</v>
      </c>
      <c r="G120" t="s">
        <v>162</v>
      </c>
      <c r="H120" t="s">
        <v>604</v>
      </c>
      <c r="J120" t="s">
        <v>618</v>
      </c>
      <c r="K120">
        <v>0</v>
      </c>
      <c r="L120" t="s">
        <v>7</v>
      </c>
      <c r="M120">
        <v>220</v>
      </c>
      <c r="N120" t="s">
        <v>7</v>
      </c>
      <c r="S120">
        <v>8</v>
      </c>
      <c r="T120" t="s">
        <v>7</v>
      </c>
      <c r="U120">
        <v>0</v>
      </c>
      <c r="V120" t="s">
        <v>7</v>
      </c>
      <c r="W120">
        <v>23</v>
      </c>
      <c r="X120" t="s">
        <v>7</v>
      </c>
      <c r="Y120" t="s">
        <v>7</v>
      </c>
      <c r="Z120">
        <v>45</v>
      </c>
      <c r="AA120" t="s">
        <v>123</v>
      </c>
      <c r="AB120" t="s">
        <v>619</v>
      </c>
      <c r="AC120" t="s">
        <v>13</v>
      </c>
      <c r="AD120" t="s">
        <v>17</v>
      </c>
      <c r="AE120" t="s">
        <v>118</v>
      </c>
      <c r="AF120" t="s">
        <v>26</v>
      </c>
      <c r="AG120">
        <v>10</v>
      </c>
      <c r="AH120">
        <v>7</v>
      </c>
      <c r="AI120" t="s">
        <v>31</v>
      </c>
      <c r="AJ120" t="s">
        <v>31</v>
      </c>
      <c r="AK120" t="s">
        <v>30</v>
      </c>
      <c r="AL120" t="s">
        <v>33</v>
      </c>
      <c r="AM120" t="s">
        <v>33</v>
      </c>
      <c r="AN120" t="s">
        <v>31</v>
      </c>
      <c r="AO120" t="s">
        <v>31</v>
      </c>
      <c r="AP120" t="s">
        <v>33</v>
      </c>
      <c r="AQ120" t="s">
        <v>33</v>
      </c>
      <c r="AR120" t="s">
        <v>33</v>
      </c>
      <c r="AS120" t="s">
        <v>33</v>
      </c>
      <c r="AT120" t="s">
        <v>33</v>
      </c>
      <c r="AW120" t="s">
        <v>33</v>
      </c>
      <c r="AX120" t="s">
        <v>33</v>
      </c>
      <c r="AZ120" t="s">
        <v>33</v>
      </c>
      <c r="BA120" t="s">
        <v>33</v>
      </c>
      <c r="BB120" t="s">
        <v>33</v>
      </c>
      <c r="BC120" t="s">
        <v>33</v>
      </c>
      <c r="BD120" t="s">
        <v>51</v>
      </c>
      <c r="BE120" t="s">
        <v>51</v>
      </c>
      <c r="BF120" t="s">
        <v>50</v>
      </c>
      <c r="BG120" t="s">
        <v>31</v>
      </c>
      <c r="BH120" t="s">
        <v>48</v>
      </c>
      <c r="BI120" t="s">
        <v>51</v>
      </c>
      <c r="BJ120" t="s">
        <v>51</v>
      </c>
      <c r="BK120" t="s">
        <v>49</v>
      </c>
      <c r="BL120" t="s">
        <v>50</v>
      </c>
      <c r="BM120" t="s">
        <v>51</v>
      </c>
      <c r="BN120" t="s">
        <v>50</v>
      </c>
      <c r="BP120" t="s">
        <v>254</v>
      </c>
      <c r="BQ120" t="s">
        <v>156</v>
      </c>
      <c r="BR120" t="s">
        <v>157</v>
      </c>
      <c r="BS120" t="s">
        <v>33</v>
      </c>
      <c r="BT120" t="s">
        <v>33</v>
      </c>
      <c r="CE120" t="s">
        <v>29</v>
      </c>
      <c r="CF120" t="s">
        <v>29</v>
      </c>
      <c r="CI120" s="27" t="s">
        <v>33</v>
      </c>
      <c r="CJ120" s="54" t="s">
        <v>33</v>
      </c>
      <c r="CL120" t="s">
        <v>33</v>
      </c>
      <c r="CM120" t="s">
        <v>29</v>
      </c>
      <c r="CN120" t="s">
        <v>33</v>
      </c>
      <c r="CO120" t="s">
        <v>33</v>
      </c>
      <c r="CP120" t="s">
        <v>33</v>
      </c>
      <c r="CQ120" t="s">
        <v>32</v>
      </c>
      <c r="CR120" t="s">
        <v>29</v>
      </c>
      <c r="CS120" t="s">
        <v>33</v>
      </c>
      <c r="CT120" t="s">
        <v>29</v>
      </c>
      <c r="CU120" t="s">
        <v>32</v>
      </c>
      <c r="CV120" t="s">
        <v>33</v>
      </c>
      <c r="CW120" t="s">
        <v>33</v>
      </c>
      <c r="CX120" t="s">
        <v>72</v>
      </c>
      <c r="CY120" t="s">
        <v>75</v>
      </c>
      <c r="CZ120" t="s">
        <v>75</v>
      </c>
      <c r="DA120" t="s">
        <v>77</v>
      </c>
      <c r="DB120" t="s">
        <v>76</v>
      </c>
      <c r="DC120" t="s">
        <v>76</v>
      </c>
      <c r="DD120" t="s">
        <v>76</v>
      </c>
      <c r="DE120" t="s">
        <v>76</v>
      </c>
      <c r="DF120" t="s">
        <v>79</v>
      </c>
      <c r="DG120" t="s">
        <v>79</v>
      </c>
      <c r="DH120" t="s">
        <v>79</v>
      </c>
      <c r="DI120" t="s">
        <v>31</v>
      </c>
      <c r="DJ120" t="s">
        <v>88</v>
      </c>
      <c r="DK120" s="96">
        <v>45</v>
      </c>
      <c r="DL120" s="96">
        <v>0.5357142857142857</v>
      </c>
      <c r="DM120" s="96">
        <v>19</v>
      </c>
      <c r="DN120" s="96">
        <v>31</v>
      </c>
      <c r="DO120" s="96">
        <v>18</v>
      </c>
      <c r="DP120" s="96">
        <v>0.45</v>
      </c>
      <c r="DQ120" s="96">
        <v>2.78125</v>
      </c>
      <c r="DR120" s="104"/>
      <c r="DS120" s="104"/>
      <c r="DT120" s="104">
        <v>0.92763157894736847</v>
      </c>
      <c r="DU120" s="104">
        <v>0.98684210526315785</v>
      </c>
      <c r="DV120" s="104">
        <v>1.9144736842105263</v>
      </c>
      <c r="DW120" s="104"/>
      <c r="DX120" s="104"/>
      <c r="DY120" s="104"/>
      <c r="DZ120" s="104">
        <v>0.32894736842105265</v>
      </c>
      <c r="EA120" s="104"/>
      <c r="EB120" s="104"/>
      <c r="EC120" s="104">
        <v>0.31578947368421051</v>
      </c>
      <c r="ED120" s="104">
        <v>0.15789473684210525</v>
      </c>
      <c r="EE120" s="104">
        <v>0</v>
      </c>
      <c r="EF120" s="104">
        <v>6.4144736842105268E-2</v>
      </c>
      <c r="EG120" s="104"/>
      <c r="EH120" s="104">
        <v>0.47368421052631576</v>
      </c>
    </row>
    <row r="121" spans="2:138" x14ac:dyDescent="0.25">
      <c r="B121">
        <v>54</v>
      </c>
      <c r="C121" t="s">
        <v>479</v>
      </c>
      <c r="D121">
        <v>1</v>
      </c>
      <c r="E121" s="50">
        <v>44663.507094907407</v>
      </c>
      <c r="F121" t="s">
        <v>622</v>
      </c>
      <c r="G121" t="s">
        <v>4</v>
      </c>
      <c r="H121" t="s">
        <v>599</v>
      </c>
      <c r="J121" t="s">
        <v>621</v>
      </c>
      <c r="K121">
        <v>0</v>
      </c>
      <c r="L121">
        <v>0</v>
      </c>
      <c r="M121">
        <v>120</v>
      </c>
      <c r="N121">
        <v>0</v>
      </c>
      <c r="S121">
        <v>0</v>
      </c>
      <c r="T121">
        <v>0</v>
      </c>
      <c r="U121">
        <v>0</v>
      </c>
      <c r="V121">
        <v>0</v>
      </c>
      <c r="W121">
        <v>0</v>
      </c>
      <c r="X121">
        <v>0</v>
      </c>
      <c r="Y121" t="s">
        <v>6</v>
      </c>
      <c r="Z121">
        <v>8</v>
      </c>
      <c r="AA121" t="s">
        <v>147</v>
      </c>
      <c r="AB121" t="s">
        <v>147</v>
      </c>
      <c r="AC121" t="s">
        <v>13</v>
      </c>
      <c r="AD121" t="s">
        <v>15</v>
      </c>
      <c r="AE121" t="s">
        <v>19</v>
      </c>
      <c r="AF121" t="s">
        <v>27</v>
      </c>
      <c r="AG121" t="s">
        <v>147</v>
      </c>
      <c r="AH121" t="s">
        <v>147</v>
      </c>
      <c r="AI121" t="s">
        <v>33</v>
      </c>
      <c r="AJ121" t="s">
        <v>31</v>
      </c>
      <c r="AK121" t="s">
        <v>33</v>
      </c>
      <c r="AL121" t="s">
        <v>33</v>
      </c>
      <c r="AM121" t="s">
        <v>33</v>
      </c>
      <c r="AN121" t="s">
        <v>32</v>
      </c>
      <c r="AO121" t="s">
        <v>33</v>
      </c>
      <c r="AP121" t="s">
        <v>32</v>
      </c>
      <c r="AQ121" t="s">
        <v>32</v>
      </c>
      <c r="AR121" t="s">
        <v>31</v>
      </c>
      <c r="AS121" t="s">
        <v>31</v>
      </c>
      <c r="AT121" t="s">
        <v>31</v>
      </c>
      <c r="AW121" t="s">
        <v>32</v>
      </c>
      <c r="AX121" t="s">
        <v>31</v>
      </c>
      <c r="AZ121" t="s">
        <v>33</v>
      </c>
      <c r="BA121" t="s">
        <v>32</v>
      </c>
      <c r="BB121" t="s">
        <v>32</v>
      </c>
      <c r="BC121" t="s">
        <v>32</v>
      </c>
      <c r="BD121" t="s">
        <v>51</v>
      </c>
      <c r="BE121" t="s">
        <v>51</v>
      </c>
      <c r="BF121" t="s">
        <v>51</v>
      </c>
      <c r="BG121" t="s">
        <v>51</v>
      </c>
      <c r="BH121" t="s">
        <v>51</v>
      </c>
      <c r="BI121" t="s">
        <v>51</v>
      </c>
      <c r="BJ121" t="s">
        <v>51</v>
      </c>
      <c r="BK121" t="s">
        <v>31</v>
      </c>
      <c r="BL121" t="s">
        <v>31</v>
      </c>
      <c r="BM121" t="s">
        <v>51</v>
      </c>
      <c r="BN121" t="s">
        <v>51</v>
      </c>
      <c r="BP121" t="s">
        <v>157</v>
      </c>
      <c r="BQ121" t="s">
        <v>156</v>
      </c>
      <c r="BR121" t="s">
        <v>156</v>
      </c>
      <c r="BS121" t="s">
        <v>30</v>
      </c>
      <c r="BT121" t="s">
        <v>29</v>
      </c>
      <c r="CE121" t="s">
        <v>31</v>
      </c>
      <c r="CF121" t="s">
        <v>30</v>
      </c>
      <c r="CI121" s="27" t="s">
        <v>32</v>
      </c>
      <c r="CJ121" s="54" t="s">
        <v>33</v>
      </c>
      <c r="CL121" t="s">
        <v>30</v>
      </c>
      <c r="CM121" t="s">
        <v>33</v>
      </c>
      <c r="CN121" t="s">
        <v>32</v>
      </c>
      <c r="CO121" t="s">
        <v>33</v>
      </c>
      <c r="CP121" t="s">
        <v>33</v>
      </c>
      <c r="CQ121" t="s">
        <v>29</v>
      </c>
      <c r="CR121" t="s">
        <v>29</v>
      </c>
      <c r="CS121" t="s">
        <v>33</v>
      </c>
      <c r="CT121" t="s">
        <v>29</v>
      </c>
      <c r="CU121" t="s">
        <v>31</v>
      </c>
      <c r="CV121" t="s">
        <v>31</v>
      </c>
      <c r="CW121" t="s">
        <v>31</v>
      </c>
      <c r="CX121" t="s">
        <v>73</v>
      </c>
      <c r="CY121" t="s">
        <v>73</v>
      </c>
      <c r="CZ121" t="s">
        <v>73</v>
      </c>
      <c r="DA121" t="s">
        <v>78</v>
      </c>
      <c r="DB121" t="s">
        <v>77</v>
      </c>
      <c r="DC121" t="s">
        <v>77</v>
      </c>
      <c r="DD121" t="s">
        <v>78</v>
      </c>
      <c r="DE121" t="s">
        <v>78</v>
      </c>
      <c r="DF121" t="s">
        <v>79</v>
      </c>
      <c r="DG121" t="s">
        <v>79</v>
      </c>
      <c r="DH121" t="s">
        <v>79</v>
      </c>
      <c r="DI121" t="s">
        <v>84</v>
      </c>
      <c r="DJ121" t="s">
        <v>88</v>
      </c>
      <c r="DK121" s="96">
        <v>45</v>
      </c>
      <c r="DL121" s="96">
        <v>0.5357142857142857</v>
      </c>
      <c r="DM121" s="96">
        <v>19</v>
      </c>
      <c r="DN121" s="96">
        <v>26</v>
      </c>
      <c r="DO121" s="96">
        <v>14</v>
      </c>
      <c r="DP121" s="96">
        <v>0.35</v>
      </c>
      <c r="DQ121" s="96">
        <v>6.0088235294117647</v>
      </c>
      <c r="DR121" s="104"/>
      <c r="DS121" s="104"/>
      <c r="DT121" s="104">
        <v>2.3529411764705883</v>
      </c>
      <c r="DU121" s="104">
        <v>2.3529411764705883</v>
      </c>
      <c r="DV121" s="104">
        <v>4.7058823529411766</v>
      </c>
      <c r="DW121" s="104"/>
      <c r="DX121" s="104"/>
      <c r="DY121" s="104"/>
      <c r="DZ121" s="104">
        <v>0.82352941176470584</v>
      </c>
      <c r="EA121" s="104"/>
      <c r="EB121" s="104"/>
      <c r="EC121" s="104">
        <v>0.47058823529411764</v>
      </c>
      <c r="ED121" s="104">
        <v>0</v>
      </c>
      <c r="EE121" s="104">
        <v>8.8235294117647058E-3</v>
      </c>
      <c r="EF121" s="104">
        <v>0</v>
      </c>
      <c r="EG121" s="104"/>
      <c r="EH121" s="104">
        <v>0.47941176470588237</v>
      </c>
    </row>
    <row r="122" spans="2:138" x14ac:dyDescent="0.25">
      <c r="B122">
        <v>55</v>
      </c>
      <c r="C122" t="s">
        <v>479</v>
      </c>
      <c r="D122">
        <v>1</v>
      </c>
      <c r="E122" s="50"/>
      <c r="G122" t="s">
        <v>162</v>
      </c>
      <c r="H122" t="s">
        <v>163</v>
      </c>
      <c r="J122" t="s">
        <v>814</v>
      </c>
      <c r="K122">
        <v>0</v>
      </c>
      <c r="L122" t="s">
        <v>7</v>
      </c>
      <c r="M122">
        <v>425</v>
      </c>
      <c r="N122" t="s">
        <v>7</v>
      </c>
      <c r="S122">
        <v>25</v>
      </c>
      <c r="T122" t="s">
        <v>7</v>
      </c>
      <c r="U122">
        <v>0</v>
      </c>
      <c r="V122" t="s">
        <v>7</v>
      </c>
      <c r="W122">
        <v>0</v>
      </c>
      <c r="X122" t="s">
        <v>7</v>
      </c>
      <c r="Y122" t="s">
        <v>6</v>
      </c>
      <c r="Z122">
        <v>20</v>
      </c>
      <c r="AA122" t="s">
        <v>9</v>
      </c>
      <c r="AB122" t="s">
        <v>680</v>
      </c>
      <c r="AC122" t="s">
        <v>13</v>
      </c>
      <c r="AD122" t="s">
        <v>16</v>
      </c>
      <c r="AE122" t="s">
        <v>125</v>
      </c>
      <c r="AF122" t="s">
        <v>26</v>
      </c>
      <c r="AG122">
        <v>5</v>
      </c>
      <c r="AH122">
        <v>3</v>
      </c>
      <c r="AI122" t="s">
        <v>33</v>
      </c>
      <c r="AJ122" t="s">
        <v>33</v>
      </c>
      <c r="AK122" t="s">
        <v>31</v>
      </c>
      <c r="AL122" t="s">
        <v>32</v>
      </c>
      <c r="AM122" t="s">
        <v>30</v>
      </c>
      <c r="AN122" t="s">
        <v>32</v>
      </c>
      <c r="AO122" t="s">
        <v>33</v>
      </c>
      <c r="AP122" t="s">
        <v>32</v>
      </c>
      <c r="AQ122" t="s">
        <v>32</v>
      </c>
      <c r="AR122" t="s">
        <v>33</v>
      </c>
      <c r="AS122" t="s">
        <v>33</v>
      </c>
      <c r="AT122" t="s">
        <v>33</v>
      </c>
      <c r="AW122" t="s">
        <v>32</v>
      </c>
      <c r="AX122" t="s">
        <v>32</v>
      </c>
      <c r="AZ122" t="s">
        <v>32</v>
      </c>
      <c r="BA122" t="s">
        <v>32</v>
      </c>
      <c r="BB122" t="s">
        <v>32</v>
      </c>
      <c r="BC122" t="s">
        <v>32</v>
      </c>
      <c r="BD122" t="s">
        <v>50</v>
      </c>
      <c r="BE122" t="s">
        <v>51</v>
      </c>
      <c r="BF122" t="s">
        <v>51</v>
      </c>
      <c r="BG122" t="s">
        <v>50</v>
      </c>
      <c r="BH122" t="s">
        <v>49</v>
      </c>
      <c r="BI122" t="s">
        <v>51</v>
      </c>
      <c r="BJ122" t="s">
        <v>51</v>
      </c>
      <c r="BK122" t="s">
        <v>51</v>
      </c>
      <c r="BL122" t="s">
        <v>51</v>
      </c>
      <c r="BM122" t="s">
        <v>51</v>
      </c>
      <c r="BN122" t="s">
        <v>50</v>
      </c>
      <c r="BP122" t="s">
        <v>156</v>
      </c>
      <c r="BQ122" t="s">
        <v>31</v>
      </c>
      <c r="BR122" t="s">
        <v>156</v>
      </c>
      <c r="BS122" t="s">
        <v>29</v>
      </c>
      <c r="BT122" t="s">
        <v>31</v>
      </c>
      <c r="CE122" t="s">
        <v>32</v>
      </c>
      <c r="CF122" t="s">
        <v>30</v>
      </c>
      <c r="CI122" s="27" t="s">
        <v>32</v>
      </c>
      <c r="CJ122" s="54" t="s">
        <v>33</v>
      </c>
      <c r="CL122" t="s">
        <v>30</v>
      </c>
      <c r="CN122" t="s">
        <v>33</v>
      </c>
      <c r="CP122" t="s">
        <v>33</v>
      </c>
      <c r="CQ122" t="s">
        <v>30</v>
      </c>
      <c r="CR122" t="s">
        <v>32</v>
      </c>
      <c r="CS122" t="s">
        <v>32</v>
      </c>
      <c r="CT122" t="s">
        <v>29</v>
      </c>
      <c r="CU122" t="s">
        <v>31</v>
      </c>
      <c r="CV122" t="s">
        <v>31</v>
      </c>
      <c r="CW122" t="s">
        <v>31</v>
      </c>
      <c r="CX122" t="s">
        <v>73</v>
      </c>
      <c r="CY122" t="s">
        <v>73</v>
      </c>
      <c r="CZ122" t="s">
        <v>73</v>
      </c>
      <c r="DA122" t="s">
        <v>78</v>
      </c>
      <c r="DB122" t="s">
        <v>77</v>
      </c>
      <c r="DC122" t="s">
        <v>77</v>
      </c>
      <c r="DD122" t="s">
        <v>80</v>
      </c>
      <c r="DE122" t="s">
        <v>79</v>
      </c>
      <c r="DF122" t="s">
        <v>78</v>
      </c>
      <c r="DG122" t="s">
        <v>78</v>
      </c>
      <c r="DH122" t="s">
        <v>78</v>
      </c>
      <c r="DI122" t="s">
        <v>84</v>
      </c>
      <c r="DJ122" t="s">
        <v>88</v>
      </c>
      <c r="DK122" s="96">
        <v>46.6</v>
      </c>
      <c r="DL122" s="96">
        <v>0.55476190476190479</v>
      </c>
      <c r="DM122" s="96">
        <v>20.6</v>
      </c>
      <c r="DN122" s="96">
        <v>21.6</v>
      </c>
      <c r="DO122" s="96">
        <v>17</v>
      </c>
      <c r="DP122" s="96">
        <v>0.42499999999999999</v>
      </c>
      <c r="DQ122" s="96">
        <v>1.0506153846153847</v>
      </c>
      <c r="DR122" s="104"/>
      <c r="DS122" s="104"/>
      <c r="DT122" s="104">
        <v>0</v>
      </c>
      <c r="DU122" s="104">
        <v>0</v>
      </c>
      <c r="DV122" s="104">
        <v>0</v>
      </c>
      <c r="DW122" s="104"/>
      <c r="DX122" s="104"/>
      <c r="DY122" s="104"/>
      <c r="DZ122" s="104">
        <v>0.58461538461538465</v>
      </c>
      <c r="EA122" s="104"/>
      <c r="EB122" s="104"/>
      <c r="EC122" s="104">
        <v>0.2030769230769231</v>
      </c>
      <c r="ED122" s="104">
        <v>0</v>
      </c>
      <c r="EE122" s="104">
        <v>0.24196153846153848</v>
      </c>
      <c r="EF122" s="104">
        <v>2.0961538461538462E-2</v>
      </c>
      <c r="EG122" s="104"/>
      <c r="EH122" s="104">
        <v>0.4450384615384616</v>
      </c>
    </row>
    <row r="123" spans="2:138" x14ac:dyDescent="0.25">
      <c r="B123">
        <v>56</v>
      </c>
      <c r="C123" t="s">
        <v>479</v>
      </c>
      <c r="D123">
        <v>1</v>
      </c>
      <c r="E123" s="50">
        <v>44683.435428240744</v>
      </c>
      <c r="F123" t="s">
        <v>625</v>
      </c>
      <c r="G123" t="s">
        <v>1</v>
      </c>
      <c r="H123" t="s">
        <v>623</v>
      </c>
      <c r="J123" t="s">
        <v>624</v>
      </c>
      <c r="K123">
        <v>0</v>
      </c>
      <c r="L123" t="s">
        <v>147</v>
      </c>
      <c r="M123">
        <v>400</v>
      </c>
      <c r="N123" t="s">
        <v>147</v>
      </c>
      <c r="S123">
        <v>0</v>
      </c>
      <c r="T123" t="s">
        <v>147</v>
      </c>
      <c r="U123">
        <v>0</v>
      </c>
      <c r="V123" t="s">
        <v>147</v>
      </c>
      <c r="W123">
        <v>400</v>
      </c>
      <c r="X123" t="s">
        <v>147</v>
      </c>
      <c r="Y123" t="s">
        <v>6</v>
      </c>
      <c r="Z123">
        <v>8</v>
      </c>
      <c r="AA123" t="s">
        <v>147</v>
      </c>
      <c r="AB123" t="s">
        <v>147</v>
      </c>
      <c r="AC123" t="s">
        <v>13</v>
      </c>
      <c r="AD123" t="s">
        <v>16</v>
      </c>
      <c r="AE123" t="s">
        <v>23</v>
      </c>
      <c r="AF123" t="s">
        <v>28</v>
      </c>
      <c r="AG123">
        <v>1</v>
      </c>
      <c r="AH123">
        <v>1</v>
      </c>
      <c r="AI123" t="s">
        <v>33</v>
      </c>
      <c r="AJ123" t="s">
        <v>30</v>
      </c>
      <c r="AK123" t="s">
        <v>30</v>
      </c>
      <c r="AL123" t="s">
        <v>33</v>
      </c>
      <c r="AM123" t="s">
        <v>33</v>
      </c>
      <c r="AN123" t="s">
        <v>33</v>
      </c>
      <c r="AO123" t="s">
        <v>33</v>
      </c>
      <c r="AP123" t="s">
        <v>33</v>
      </c>
      <c r="AQ123" t="s">
        <v>33</v>
      </c>
      <c r="AR123" t="s">
        <v>33</v>
      </c>
      <c r="AS123" t="s">
        <v>31</v>
      </c>
      <c r="AT123" t="s">
        <v>31</v>
      </c>
      <c r="AW123" t="s">
        <v>32</v>
      </c>
      <c r="AX123" t="s">
        <v>33</v>
      </c>
      <c r="AZ123" t="s">
        <v>33</v>
      </c>
      <c r="BA123" t="s">
        <v>32</v>
      </c>
      <c r="BB123" t="s">
        <v>32</v>
      </c>
      <c r="BC123" t="s">
        <v>31</v>
      </c>
      <c r="BD123" t="s">
        <v>51</v>
      </c>
      <c r="BE123" t="s">
        <v>51</v>
      </c>
      <c r="BF123" t="s">
        <v>51</v>
      </c>
      <c r="BG123" t="s">
        <v>50</v>
      </c>
      <c r="BH123" t="s">
        <v>31</v>
      </c>
      <c r="BI123" t="s">
        <v>51</v>
      </c>
      <c r="BJ123" t="s">
        <v>51</v>
      </c>
      <c r="BK123" t="s">
        <v>51</v>
      </c>
      <c r="BL123" t="s">
        <v>51</v>
      </c>
      <c r="BM123" t="s">
        <v>31</v>
      </c>
      <c r="BN123" t="s">
        <v>50</v>
      </c>
      <c r="BP123" t="s">
        <v>156</v>
      </c>
      <c r="BQ123" t="s">
        <v>157</v>
      </c>
      <c r="BR123" t="s">
        <v>157</v>
      </c>
      <c r="BS123" t="s">
        <v>30</v>
      </c>
      <c r="BT123" t="s">
        <v>32</v>
      </c>
      <c r="CE123" t="s">
        <v>31</v>
      </c>
      <c r="CF123" t="s">
        <v>33</v>
      </c>
      <c r="CI123" s="27" t="s">
        <v>33</v>
      </c>
      <c r="CJ123" s="54" t="s">
        <v>33</v>
      </c>
      <c r="CL123" t="s">
        <v>32</v>
      </c>
      <c r="CM123" t="s">
        <v>31</v>
      </c>
      <c r="CN123" t="s">
        <v>32</v>
      </c>
      <c r="CO123" t="s">
        <v>32</v>
      </c>
      <c r="CP123" t="s">
        <v>33</v>
      </c>
      <c r="CQ123" t="s">
        <v>29</v>
      </c>
      <c r="CR123" t="s">
        <v>32</v>
      </c>
      <c r="CS123" t="s">
        <v>33</v>
      </c>
      <c r="CT123" t="s">
        <v>29</v>
      </c>
      <c r="CU123" t="s">
        <v>31</v>
      </c>
      <c r="CV123" t="s">
        <v>32</v>
      </c>
      <c r="CW123" t="s">
        <v>30</v>
      </c>
      <c r="CX123" t="s">
        <v>73</v>
      </c>
      <c r="CY123" t="s">
        <v>74</v>
      </c>
      <c r="CZ123" t="s">
        <v>74</v>
      </c>
      <c r="DA123" t="s">
        <v>77</v>
      </c>
      <c r="DB123" t="s">
        <v>77</v>
      </c>
      <c r="DC123" t="s">
        <v>78</v>
      </c>
      <c r="DD123" t="s">
        <v>79</v>
      </c>
      <c r="DE123" t="s">
        <v>78</v>
      </c>
      <c r="DF123" t="s">
        <v>79</v>
      </c>
      <c r="DG123" t="s">
        <v>78</v>
      </c>
      <c r="DH123" t="s">
        <v>79</v>
      </c>
      <c r="DI123" t="s">
        <v>84</v>
      </c>
      <c r="DJ123" t="s">
        <v>88</v>
      </c>
      <c r="DK123" s="96">
        <v>49.266666666666666</v>
      </c>
      <c r="DL123" s="96">
        <v>0.58650793650793653</v>
      </c>
      <c r="DM123" s="96">
        <v>18.266666666666669</v>
      </c>
      <c r="DN123" s="96">
        <v>23.6</v>
      </c>
      <c r="DO123" s="96">
        <v>14.266666666666666</v>
      </c>
      <c r="DP123" s="96">
        <v>0.35666666666666663</v>
      </c>
      <c r="DQ123" s="96">
        <v>7.5249999999999995</v>
      </c>
      <c r="DR123" s="104"/>
      <c r="DS123" s="104"/>
      <c r="DT123" s="104">
        <v>0.66666666666666663</v>
      </c>
      <c r="DU123" s="104">
        <v>3.4166666666666665</v>
      </c>
      <c r="DV123" s="104">
        <v>4.083333333333333</v>
      </c>
      <c r="DW123" s="104"/>
      <c r="DX123" s="104"/>
      <c r="DY123" s="104"/>
      <c r="DZ123" s="104">
        <v>0.20833333333333334</v>
      </c>
      <c r="EA123" s="104"/>
      <c r="EB123" s="104"/>
      <c r="EC123" s="104">
        <v>2.4166666666666665</v>
      </c>
      <c r="ED123" s="104">
        <v>0</v>
      </c>
      <c r="EE123" s="104">
        <v>0.41666666666666669</v>
      </c>
      <c r="EF123" s="104">
        <v>0.4</v>
      </c>
      <c r="EG123" s="104"/>
      <c r="EH123" s="104">
        <v>2.833333333333333</v>
      </c>
    </row>
    <row r="124" spans="2:138" x14ac:dyDescent="0.25">
      <c r="B124">
        <v>57</v>
      </c>
      <c r="C124" t="s">
        <v>479</v>
      </c>
      <c r="D124">
        <v>1</v>
      </c>
      <c r="E124" s="50">
        <v>44743.59269675926</v>
      </c>
      <c r="F124" t="s">
        <v>629</v>
      </c>
      <c r="G124" t="s">
        <v>626</v>
      </c>
      <c r="H124" t="s">
        <v>627</v>
      </c>
      <c r="J124" t="s">
        <v>628</v>
      </c>
      <c r="K124">
        <v>0</v>
      </c>
      <c r="L124" t="s">
        <v>98</v>
      </c>
      <c r="M124">
        <v>61.77</v>
      </c>
      <c r="N124" t="s">
        <v>98</v>
      </c>
      <c r="S124">
        <v>0</v>
      </c>
      <c r="T124" t="s">
        <v>98</v>
      </c>
      <c r="U124">
        <v>0</v>
      </c>
      <c r="V124" t="s">
        <v>98</v>
      </c>
      <c r="W124">
        <v>0</v>
      </c>
      <c r="X124" t="s">
        <v>98</v>
      </c>
      <c r="Y124" t="s">
        <v>6</v>
      </c>
      <c r="Z124">
        <v>30</v>
      </c>
      <c r="AA124" t="s">
        <v>147</v>
      </c>
      <c r="AB124" t="s">
        <v>147</v>
      </c>
      <c r="AC124" t="s">
        <v>13</v>
      </c>
      <c r="AD124" t="s">
        <v>15</v>
      </c>
      <c r="AE124" t="s">
        <v>19</v>
      </c>
      <c r="AF124" t="s">
        <v>26</v>
      </c>
      <c r="AG124">
        <v>2</v>
      </c>
      <c r="AH124">
        <v>1</v>
      </c>
      <c r="AI124" t="s">
        <v>33</v>
      </c>
      <c r="AJ124" t="s">
        <v>33</v>
      </c>
      <c r="AK124" t="s">
        <v>32</v>
      </c>
      <c r="AL124" t="s">
        <v>33</v>
      </c>
      <c r="AM124" t="s">
        <v>31</v>
      </c>
      <c r="AN124" t="s">
        <v>32</v>
      </c>
      <c r="AO124" t="s">
        <v>32</v>
      </c>
      <c r="AP124" t="s">
        <v>33</v>
      </c>
      <c r="AQ124" t="s">
        <v>31</v>
      </c>
      <c r="AR124" t="s">
        <v>33</v>
      </c>
      <c r="AS124" t="s">
        <v>33</v>
      </c>
      <c r="AT124" t="s">
        <v>33</v>
      </c>
      <c r="AW124" t="s">
        <v>33</v>
      </c>
      <c r="AX124" t="s">
        <v>32</v>
      </c>
      <c r="AZ124" t="s">
        <v>33</v>
      </c>
      <c r="BA124" t="s">
        <v>33</v>
      </c>
      <c r="BB124" t="s">
        <v>33</v>
      </c>
      <c r="BC124" t="s">
        <v>33</v>
      </c>
      <c r="BD124" t="s">
        <v>50</v>
      </c>
      <c r="BE124" t="s">
        <v>51</v>
      </c>
      <c r="BF124" t="s">
        <v>51</v>
      </c>
      <c r="BG124" t="s">
        <v>51</v>
      </c>
      <c r="BH124" t="s">
        <v>50</v>
      </c>
      <c r="BI124" t="s">
        <v>51</v>
      </c>
      <c r="BJ124" t="s">
        <v>51</v>
      </c>
      <c r="BK124" t="s">
        <v>51</v>
      </c>
      <c r="BL124" t="s">
        <v>51</v>
      </c>
      <c r="BM124" t="s">
        <v>51</v>
      </c>
      <c r="BN124" t="s">
        <v>51</v>
      </c>
      <c r="BP124" t="s">
        <v>156</v>
      </c>
      <c r="BQ124" t="s">
        <v>31</v>
      </c>
      <c r="BR124" t="s">
        <v>157</v>
      </c>
      <c r="BS124" t="s">
        <v>31</v>
      </c>
      <c r="BT124" t="s">
        <v>32</v>
      </c>
      <c r="CE124" t="s">
        <v>29</v>
      </c>
      <c r="CF124" t="s">
        <v>30</v>
      </c>
      <c r="CI124" s="27" t="s">
        <v>33</v>
      </c>
      <c r="CJ124" s="54" t="s">
        <v>33</v>
      </c>
      <c r="CL124" t="s">
        <v>33</v>
      </c>
      <c r="CM124" t="s">
        <v>31</v>
      </c>
      <c r="CN124" t="s">
        <v>31</v>
      </c>
      <c r="CO124" t="s">
        <v>32</v>
      </c>
      <c r="CP124" t="s">
        <v>33</v>
      </c>
      <c r="CQ124" t="s">
        <v>31</v>
      </c>
      <c r="CR124" t="s">
        <v>33</v>
      </c>
      <c r="CS124" t="s">
        <v>33</v>
      </c>
      <c r="CT124" t="s">
        <v>29</v>
      </c>
      <c r="CU124" t="s">
        <v>33</v>
      </c>
      <c r="CV124" t="s">
        <v>33</v>
      </c>
      <c r="CW124" t="s">
        <v>32</v>
      </c>
      <c r="CX124" t="s">
        <v>75</v>
      </c>
      <c r="CY124" t="s">
        <v>75</v>
      </c>
      <c r="CZ124" t="s">
        <v>73</v>
      </c>
      <c r="DA124" t="s">
        <v>80</v>
      </c>
      <c r="DB124" t="s">
        <v>80</v>
      </c>
      <c r="DC124" t="s">
        <v>80</v>
      </c>
      <c r="DD124" t="s">
        <v>80</v>
      </c>
      <c r="DE124" t="s">
        <v>79</v>
      </c>
      <c r="DF124" t="s">
        <v>80</v>
      </c>
      <c r="DG124" t="s">
        <v>79</v>
      </c>
      <c r="DH124" t="s">
        <v>79</v>
      </c>
      <c r="DI124" t="s">
        <v>84</v>
      </c>
      <c r="DJ124" t="s">
        <v>88</v>
      </c>
      <c r="DK124" s="96">
        <v>51.333333333333336</v>
      </c>
      <c r="DL124" s="96">
        <v>0.61111111111111116</v>
      </c>
      <c r="DM124" s="96">
        <v>22.333333333333336</v>
      </c>
      <c r="DN124" s="96">
        <v>31.333333333333332</v>
      </c>
      <c r="DO124" s="96">
        <v>19</v>
      </c>
      <c r="DP124" s="96">
        <v>0.47499999999999998</v>
      </c>
      <c r="DQ124" s="96">
        <v>2.04</v>
      </c>
      <c r="DR124" s="104"/>
      <c r="DS124" s="104"/>
      <c r="DT124" s="104">
        <v>0.94</v>
      </c>
      <c r="DU124" s="104">
        <v>0</v>
      </c>
      <c r="DV124" s="104">
        <v>0.94</v>
      </c>
      <c r="DW124" s="104"/>
      <c r="DX124" s="104"/>
      <c r="DY124" s="104"/>
      <c r="DZ124" s="104">
        <v>0.4</v>
      </c>
      <c r="EA124" s="104"/>
      <c r="EB124" s="104"/>
      <c r="EC124" s="104">
        <v>0.7</v>
      </c>
      <c r="ED124" s="104">
        <v>0</v>
      </c>
      <c r="EE124" s="104">
        <v>0</v>
      </c>
      <c r="EF124" s="104">
        <v>0</v>
      </c>
      <c r="EG124" s="104"/>
      <c r="EH124" s="104">
        <v>0.7</v>
      </c>
    </row>
    <row r="125" spans="2:138" x14ac:dyDescent="0.25">
      <c r="B125">
        <v>59</v>
      </c>
      <c r="C125" t="s">
        <v>479</v>
      </c>
      <c r="D125">
        <v>1</v>
      </c>
      <c r="E125" s="50">
        <v>44753.454259259262</v>
      </c>
      <c r="F125" t="s">
        <v>631</v>
      </c>
      <c r="G125" t="s">
        <v>626</v>
      </c>
      <c r="H125" t="s">
        <v>627</v>
      </c>
      <c r="J125" t="s">
        <v>630</v>
      </c>
      <c r="K125">
        <v>0</v>
      </c>
      <c r="L125" t="s">
        <v>98</v>
      </c>
      <c r="M125">
        <v>42.72</v>
      </c>
      <c r="N125" t="s">
        <v>98</v>
      </c>
      <c r="S125">
        <v>0.85</v>
      </c>
      <c r="T125" t="s">
        <v>98</v>
      </c>
      <c r="U125">
        <v>0</v>
      </c>
      <c r="V125" t="s">
        <v>98</v>
      </c>
      <c r="W125">
        <v>0</v>
      </c>
      <c r="X125" t="s">
        <v>98</v>
      </c>
      <c r="Y125" t="s">
        <v>6</v>
      </c>
      <c r="Z125">
        <v>30</v>
      </c>
      <c r="AA125" t="s">
        <v>147</v>
      </c>
      <c r="AB125" t="s">
        <v>147</v>
      </c>
      <c r="AC125" t="s">
        <v>13</v>
      </c>
      <c r="AD125" t="s">
        <v>15</v>
      </c>
      <c r="AE125" t="s">
        <v>23</v>
      </c>
      <c r="AF125" t="s">
        <v>25</v>
      </c>
      <c r="AG125">
        <v>11</v>
      </c>
      <c r="AH125">
        <v>3</v>
      </c>
      <c r="AI125" t="s">
        <v>33</v>
      </c>
      <c r="AJ125" t="s">
        <v>33</v>
      </c>
      <c r="AK125" t="s">
        <v>31</v>
      </c>
      <c r="AL125" t="s">
        <v>33</v>
      </c>
      <c r="AM125" t="s">
        <v>33</v>
      </c>
      <c r="AN125" t="s">
        <v>32</v>
      </c>
      <c r="AO125" t="s">
        <v>32</v>
      </c>
      <c r="AP125" t="s">
        <v>30</v>
      </c>
      <c r="AQ125" t="s">
        <v>33</v>
      </c>
      <c r="AR125" t="s">
        <v>31</v>
      </c>
      <c r="AS125" t="s">
        <v>32</v>
      </c>
      <c r="AT125" t="s">
        <v>32</v>
      </c>
      <c r="AW125" t="s">
        <v>32</v>
      </c>
      <c r="AX125" t="s">
        <v>32</v>
      </c>
      <c r="AZ125" t="s">
        <v>33</v>
      </c>
      <c r="BA125" t="s">
        <v>32</v>
      </c>
      <c r="BB125" t="s">
        <v>31</v>
      </c>
      <c r="BC125" t="s">
        <v>31</v>
      </c>
      <c r="BD125" t="s">
        <v>51</v>
      </c>
      <c r="BE125" t="s">
        <v>51</v>
      </c>
      <c r="BF125" t="s">
        <v>51</v>
      </c>
      <c r="BG125" t="s">
        <v>51</v>
      </c>
      <c r="BH125" t="s">
        <v>31</v>
      </c>
      <c r="BI125" t="s">
        <v>51</v>
      </c>
      <c r="BJ125" t="s">
        <v>51</v>
      </c>
      <c r="BK125" t="s">
        <v>51</v>
      </c>
      <c r="BL125" t="s">
        <v>51</v>
      </c>
      <c r="BM125" t="s">
        <v>51</v>
      </c>
      <c r="BN125" t="s">
        <v>50</v>
      </c>
      <c r="BP125" t="s">
        <v>156</v>
      </c>
      <c r="BQ125" t="s">
        <v>31</v>
      </c>
      <c r="BR125" t="s">
        <v>156</v>
      </c>
      <c r="BS125" t="s">
        <v>31</v>
      </c>
      <c r="BT125" t="s">
        <v>31</v>
      </c>
      <c r="CE125" t="s">
        <v>29</v>
      </c>
      <c r="CF125" t="s">
        <v>29</v>
      </c>
      <c r="CI125" s="27" t="s">
        <v>29</v>
      </c>
      <c r="CJ125" s="54" t="s">
        <v>33</v>
      </c>
      <c r="CL125" t="s">
        <v>33</v>
      </c>
      <c r="CM125" t="s">
        <v>33</v>
      </c>
      <c r="CN125" t="s">
        <v>33</v>
      </c>
      <c r="CO125" t="s">
        <v>32</v>
      </c>
      <c r="CP125" t="s">
        <v>33</v>
      </c>
      <c r="CQ125" t="s">
        <v>30</v>
      </c>
      <c r="CR125" t="s">
        <v>29</v>
      </c>
      <c r="CS125" t="s">
        <v>33</v>
      </c>
      <c r="CT125" t="s">
        <v>29</v>
      </c>
      <c r="CU125" t="s">
        <v>32</v>
      </c>
      <c r="CV125" t="s">
        <v>32</v>
      </c>
      <c r="CW125" t="s">
        <v>32</v>
      </c>
      <c r="CX125" t="s">
        <v>74</v>
      </c>
      <c r="CY125" t="s">
        <v>75</v>
      </c>
      <c r="CZ125" t="s">
        <v>75</v>
      </c>
      <c r="DA125" t="s">
        <v>78</v>
      </c>
      <c r="DB125" t="s">
        <v>79</v>
      </c>
      <c r="DC125" t="s">
        <v>78</v>
      </c>
      <c r="DD125" t="s">
        <v>78</v>
      </c>
      <c r="DE125" t="s">
        <v>78</v>
      </c>
      <c r="DF125" t="s">
        <v>79</v>
      </c>
      <c r="DG125" t="s">
        <v>79</v>
      </c>
      <c r="DH125" t="s">
        <v>79</v>
      </c>
      <c r="DI125" t="s">
        <v>84</v>
      </c>
      <c r="DJ125" t="s">
        <v>88</v>
      </c>
      <c r="DK125" s="96">
        <v>41.333333333333329</v>
      </c>
      <c r="DL125" s="96">
        <v>0.49206349206349198</v>
      </c>
      <c r="DM125" s="96">
        <v>19.333333333333336</v>
      </c>
      <c r="DN125" s="96">
        <v>26</v>
      </c>
      <c r="DO125" s="96">
        <v>15</v>
      </c>
      <c r="DP125" s="96">
        <v>0.375</v>
      </c>
      <c r="DQ125" s="96">
        <v>2.0666666666666664</v>
      </c>
      <c r="DR125" s="104"/>
      <c r="DS125" s="104"/>
      <c r="DT125" s="104">
        <v>0</v>
      </c>
      <c r="DU125" s="104">
        <v>0.9</v>
      </c>
      <c r="DV125" s="104">
        <v>0.9</v>
      </c>
      <c r="DW125" s="104"/>
      <c r="DX125" s="104"/>
      <c r="DY125" s="104"/>
      <c r="DZ125" s="104">
        <v>0.16666666666666666</v>
      </c>
      <c r="EA125" s="104"/>
      <c r="EB125" s="104"/>
      <c r="EC125" s="104">
        <v>0.5</v>
      </c>
      <c r="ED125" s="104">
        <v>0</v>
      </c>
      <c r="EE125" s="104">
        <v>0</v>
      </c>
      <c r="EF125" s="104">
        <v>0.5</v>
      </c>
      <c r="EG125" s="104"/>
      <c r="EH125" s="104">
        <v>0.5</v>
      </c>
    </row>
    <row r="126" spans="2:138" x14ac:dyDescent="0.25">
      <c r="B126">
        <v>60</v>
      </c>
      <c r="C126" t="s">
        <v>479</v>
      </c>
      <c r="D126">
        <v>1</v>
      </c>
      <c r="E126" s="50">
        <v>44753.503206018519</v>
      </c>
      <c r="F126" t="s">
        <v>634</v>
      </c>
      <c r="G126" t="s">
        <v>626</v>
      </c>
      <c r="H126" t="s">
        <v>627</v>
      </c>
      <c r="J126" t="s">
        <v>632</v>
      </c>
      <c r="K126">
        <v>0</v>
      </c>
      <c r="L126" t="s">
        <v>98</v>
      </c>
      <c r="M126">
        <v>8.5</v>
      </c>
      <c r="N126" t="s">
        <v>98</v>
      </c>
      <c r="S126">
        <v>0.56000000000000005</v>
      </c>
      <c r="T126" t="s">
        <v>98</v>
      </c>
      <c r="U126">
        <v>0</v>
      </c>
      <c r="V126" t="s">
        <v>98</v>
      </c>
      <c r="W126">
        <v>0</v>
      </c>
      <c r="X126" t="s">
        <v>98</v>
      </c>
      <c r="Y126" t="s">
        <v>7</v>
      </c>
      <c r="Z126">
        <v>50</v>
      </c>
      <c r="AA126" t="s">
        <v>9</v>
      </c>
      <c r="AB126" t="s">
        <v>633</v>
      </c>
      <c r="AC126" t="s">
        <v>13</v>
      </c>
      <c r="AD126" t="s">
        <v>15</v>
      </c>
      <c r="AE126" t="s">
        <v>476</v>
      </c>
      <c r="AF126" t="s">
        <v>25</v>
      </c>
      <c r="AG126">
        <v>5</v>
      </c>
      <c r="AH126">
        <v>1</v>
      </c>
      <c r="AI126" t="s">
        <v>32</v>
      </c>
      <c r="AJ126" t="s">
        <v>31</v>
      </c>
      <c r="AK126" t="s">
        <v>32</v>
      </c>
      <c r="AL126" t="s">
        <v>32</v>
      </c>
      <c r="AM126" t="s">
        <v>33</v>
      </c>
      <c r="AN126" t="s">
        <v>31</v>
      </c>
      <c r="AO126" t="s">
        <v>32</v>
      </c>
      <c r="AP126" t="s">
        <v>32</v>
      </c>
      <c r="AQ126" t="s">
        <v>31</v>
      </c>
      <c r="AR126" t="s">
        <v>32</v>
      </c>
      <c r="AS126" t="s">
        <v>32</v>
      </c>
      <c r="AT126" t="s">
        <v>32</v>
      </c>
      <c r="AW126" t="s">
        <v>32</v>
      </c>
      <c r="AX126" t="s">
        <v>32</v>
      </c>
      <c r="AZ126" t="s">
        <v>33</v>
      </c>
      <c r="BA126" t="s">
        <v>33</v>
      </c>
      <c r="BB126" t="s">
        <v>32</v>
      </c>
      <c r="BC126" t="s">
        <v>32</v>
      </c>
      <c r="BD126" t="s">
        <v>50</v>
      </c>
      <c r="BE126" t="s">
        <v>51</v>
      </c>
      <c r="BF126" t="s">
        <v>51</v>
      </c>
      <c r="BG126" t="s">
        <v>51</v>
      </c>
      <c r="BH126" t="s">
        <v>50</v>
      </c>
      <c r="BI126" t="s">
        <v>51</v>
      </c>
      <c r="BJ126" t="s">
        <v>50</v>
      </c>
      <c r="BK126" t="s">
        <v>51</v>
      </c>
      <c r="BL126" t="s">
        <v>50</v>
      </c>
      <c r="BM126" t="s">
        <v>51</v>
      </c>
      <c r="BN126" t="s">
        <v>50</v>
      </c>
      <c r="BP126" t="s">
        <v>31</v>
      </c>
      <c r="BQ126" t="s">
        <v>254</v>
      </c>
      <c r="BR126" t="s">
        <v>156</v>
      </c>
      <c r="BS126" t="s">
        <v>32</v>
      </c>
      <c r="BT126" t="s">
        <v>32</v>
      </c>
      <c r="CE126" t="s">
        <v>30</v>
      </c>
      <c r="CF126" t="s">
        <v>33</v>
      </c>
      <c r="CI126" s="27" t="s">
        <v>31</v>
      </c>
      <c r="CJ126" s="54" t="s">
        <v>33</v>
      </c>
      <c r="CL126" t="s">
        <v>33</v>
      </c>
      <c r="CM126" t="s">
        <v>31</v>
      </c>
      <c r="CN126" t="s">
        <v>33</v>
      </c>
      <c r="CO126" t="s">
        <v>33</v>
      </c>
      <c r="CP126" t="s">
        <v>33</v>
      </c>
      <c r="CQ126" t="s">
        <v>30</v>
      </c>
      <c r="CR126" t="s">
        <v>33</v>
      </c>
      <c r="CS126" t="s">
        <v>33</v>
      </c>
      <c r="CT126" t="s">
        <v>29</v>
      </c>
      <c r="CU126" t="s">
        <v>32</v>
      </c>
      <c r="CV126" t="s">
        <v>32</v>
      </c>
      <c r="CW126" t="s">
        <v>32</v>
      </c>
      <c r="CX126" t="s">
        <v>75</v>
      </c>
      <c r="CY126" t="s">
        <v>75</v>
      </c>
      <c r="CZ126" t="s">
        <v>75</v>
      </c>
      <c r="DA126" t="s">
        <v>80</v>
      </c>
      <c r="DB126" t="s">
        <v>80</v>
      </c>
      <c r="DC126" t="s">
        <v>76</v>
      </c>
      <c r="DD126" t="s">
        <v>77</v>
      </c>
      <c r="DE126" t="s">
        <v>80</v>
      </c>
      <c r="DF126" t="s">
        <v>80</v>
      </c>
      <c r="DG126" t="s">
        <v>80</v>
      </c>
      <c r="DH126" t="s">
        <v>80</v>
      </c>
      <c r="DI126" t="s">
        <v>31</v>
      </c>
      <c r="DJ126" t="s">
        <v>88</v>
      </c>
      <c r="DK126" s="96">
        <v>59.666666666666664</v>
      </c>
      <c r="DL126" s="96">
        <v>0.71031746031746024</v>
      </c>
      <c r="DM126" s="96">
        <v>24.666666666666668</v>
      </c>
      <c r="DN126" s="96">
        <v>33.333333333333336</v>
      </c>
      <c r="DO126" s="96">
        <v>17.666666666666668</v>
      </c>
      <c r="DP126" s="96">
        <v>0.44166666666666671</v>
      </c>
      <c r="DQ126" s="96">
        <v>2.6166666666666671</v>
      </c>
      <c r="DR126" s="104"/>
      <c r="DS126" s="104"/>
      <c r="DT126" s="104">
        <v>0.66</v>
      </c>
      <c r="DU126" s="104">
        <v>0.17</v>
      </c>
      <c r="DV126" s="104">
        <v>0.83000000000000007</v>
      </c>
      <c r="DW126" s="104"/>
      <c r="DX126" s="104"/>
      <c r="DY126" s="104"/>
      <c r="DZ126" s="104">
        <v>0.44666666666666666</v>
      </c>
      <c r="EA126" s="104"/>
      <c r="EB126" s="104"/>
      <c r="EC126" s="104">
        <v>1.34</v>
      </c>
      <c r="ED126" s="104">
        <v>0</v>
      </c>
      <c r="EE126" s="104">
        <v>0</v>
      </c>
      <c r="EF126" s="104">
        <v>0</v>
      </c>
      <c r="EG126" s="104"/>
      <c r="EH126" s="104">
        <v>1.34</v>
      </c>
    </row>
    <row r="127" spans="2:138" x14ac:dyDescent="0.25">
      <c r="B127">
        <v>61</v>
      </c>
      <c r="C127" t="s">
        <v>479</v>
      </c>
      <c r="D127">
        <v>1</v>
      </c>
      <c r="E127" s="50">
        <v>44755.447523148148</v>
      </c>
      <c r="F127" t="s">
        <v>636</v>
      </c>
      <c r="G127" t="s">
        <v>626</v>
      </c>
      <c r="H127" t="s">
        <v>627</v>
      </c>
      <c r="J127" t="s">
        <v>635</v>
      </c>
      <c r="K127">
        <v>0.25</v>
      </c>
      <c r="L127" t="s">
        <v>98</v>
      </c>
      <c r="M127">
        <v>10</v>
      </c>
      <c r="N127" t="s">
        <v>98</v>
      </c>
      <c r="S127">
        <v>7</v>
      </c>
      <c r="T127" t="s">
        <v>98</v>
      </c>
      <c r="U127">
        <v>0</v>
      </c>
      <c r="V127" t="s">
        <v>98</v>
      </c>
      <c r="W127">
        <v>0</v>
      </c>
      <c r="X127" t="s">
        <v>98</v>
      </c>
      <c r="Y127" t="s">
        <v>6</v>
      </c>
      <c r="Z127">
        <v>50</v>
      </c>
      <c r="AA127" t="s">
        <v>147</v>
      </c>
      <c r="AB127" t="s">
        <v>147</v>
      </c>
      <c r="AC127" t="s">
        <v>13</v>
      </c>
      <c r="AD127" t="s">
        <v>15</v>
      </c>
      <c r="AE127" t="s">
        <v>19</v>
      </c>
      <c r="AF127" t="s">
        <v>27</v>
      </c>
      <c r="AG127">
        <v>0.1</v>
      </c>
      <c r="AH127">
        <v>0</v>
      </c>
      <c r="AI127" t="s">
        <v>32</v>
      </c>
      <c r="AJ127" t="s">
        <v>32</v>
      </c>
      <c r="AK127" t="s">
        <v>33</v>
      </c>
      <c r="AL127" t="s">
        <v>31</v>
      </c>
      <c r="AM127" t="s">
        <v>31</v>
      </c>
      <c r="AN127" t="s">
        <v>31</v>
      </c>
      <c r="AO127" t="s">
        <v>31</v>
      </c>
      <c r="AP127" t="s">
        <v>31</v>
      </c>
      <c r="AQ127" t="s">
        <v>31</v>
      </c>
      <c r="AR127" t="s">
        <v>31</v>
      </c>
      <c r="AS127" t="s">
        <v>31</v>
      </c>
      <c r="AT127" t="s">
        <v>31</v>
      </c>
      <c r="AW127" t="s">
        <v>31</v>
      </c>
      <c r="AX127" t="s">
        <v>31</v>
      </c>
      <c r="AZ127" t="s">
        <v>32</v>
      </c>
      <c r="BA127" t="s">
        <v>31</v>
      </c>
      <c r="BB127" t="s">
        <v>31</v>
      </c>
      <c r="BC127" t="s">
        <v>31</v>
      </c>
      <c r="BD127" t="s">
        <v>51</v>
      </c>
      <c r="BE127" t="s">
        <v>51</v>
      </c>
      <c r="BF127" t="s">
        <v>51</v>
      </c>
      <c r="BG127" t="s">
        <v>50</v>
      </c>
      <c r="BH127" t="s">
        <v>31</v>
      </c>
      <c r="BI127" t="s">
        <v>31</v>
      </c>
      <c r="BJ127" t="s">
        <v>50</v>
      </c>
      <c r="BK127" t="s">
        <v>51</v>
      </c>
      <c r="BL127" t="s">
        <v>51</v>
      </c>
      <c r="BM127" t="s">
        <v>51</v>
      </c>
      <c r="BN127" t="s">
        <v>50</v>
      </c>
      <c r="BP127" t="s">
        <v>254</v>
      </c>
      <c r="BQ127" t="s">
        <v>254</v>
      </c>
      <c r="BR127" t="s">
        <v>31</v>
      </c>
      <c r="BS127" t="s">
        <v>30</v>
      </c>
      <c r="BT127" t="s">
        <v>31</v>
      </c>
      <c r="CE127" t="s">
        <v>30</v>
      </c>
      <c r="CF127" t="s">
        <v>29</v>
      </c>
      <c r="CI127" s="27" t="s">
        <v>31</v>
      </c>
      <c r="CJ127" s="54" t="s">
        <v>30</v>
      </c>
      <c r="CL127" t="s">
        <v>32</v>
      </c>
      <c r="CM127" t="s">
        <v>31</v>
      </c>
      <c r="CN127" t="s">
        <v>33</v>
      </c>
      <c r="CO127" t="s">
        <v>33</v>
      </c>
      <c r="CP127" t="s">
        <v>33</v>
      </c>
      <c r="CQ127" t="s">
        <v>33</v>
      </c>
      <c r="CR127" t="s">
        <v>33</v>
      </c>
      <c r="CS127" t="s">
        <v>33</v>
      </c>
      <c r="CT127" t="s">
        <v>29</v>
      </c>
      <c r="CU127" t="s">
        <v>31</v>
      </c>
      <c r="CV127" t="s">
        <v>31</v>
      </c>
      <c r="CW127" t="s">
        <v>31</v>
      </c>
      <c r="CX127" t="s">
        <v>74</v>
      </c>
      <c r="CY127" t="s">
        <v>74</v>
      </c>
      <c r="CZ127" t="s">
        <v>74</v>
      </c>
      <c r="DA127" t="s">
        <v>79</v>
      </c>
      <c r="DB127" t="s">
        <v>78</v>
      </c>
      <c r="DC127" t="s">
        <v>78</v>
      </c>
      <c r="DD127" t="s">
        <v>78</v>
      </c>
      <c r="DE127" t="s">
        <v>78</v>
      </c>
      <c r="DF127" t="s">
        <v>79</v>
      </c>
      <c r="DG127" t="s">
        <v>79</v>
      </c>
      <c r="DH127" t="s">
        <v>79</v>
      </c>
      <c r="DI127" t="s">
        <v>85</v>
      </c>
      <c r="DJ127" t="s">
        <v>88</v>
      </c>
      <c r="DK127" s="96">
        <v>38.333333333333336</v>
      </c>
      <c r="DL127" s="96">
        <v>0.45634920634920639</v>
      </c>
      <c r="DM127" s="96">
        <v>14</v>
      </c>
      <c r="DN127" s="96">
        <v>23.333333333333332</v>
      </c>
      <c r="DO127" s="96">
        <v>11</v>
      </c>
      <c r="DP127" s="96">
        <v>0.27500000000000002</v>
      </c>
      <c r="DQ127" s="96">
        <v>2.2666666666666666</v>
      </c>
      <c r="DR127" s="104"/>
      <c r="DS127" s="104"/>
      <c r="DT127" s="104">
        <v>0</v>
      </c>
      <c r="DU127" s="104">
        <v>1</v>
      </c>
      <c r="DV127" s="104">
        <v>1</v>
      </c>
      <c r="DW127" s="104"/>
      <c r="DX127" s="104"/>
      <c r="DY127" s="104"/>
      <c r="DZ127" s="104">
        <v>0.26666666666666666</v>
      </c>
      <c r="EA127" s="104"/>
      <c r="EB127" s="104"/>
      <c r="EC127" s="104">
        <v>0.66666666666666663</v>
      </c>
      <c r="ED127" s="104">
        <v>0</v>
      </c>
      <c r="EE127" s="104">
        <v>0</v>
      </c>
      <c r="EF127" s="104">
        <v>0.33333333333333331</v>
      </c>
      <c r="EG127" s="104"/>
      <c r="EH127" s="104">
        <v>0.66666666666666663</v>
      </c>
    </row>
    <row r="128" spans="2:138" x14ac:dyDescent="0.25">
      <c r="B128">
        <v>62</v>
      </c>
      <c r="C128" t="s">
        <v>479</v>
      </c>
      <c r="D128">
        <v>1</v>
      </c>
      <c r="E128" s="50">
        <v>44757.53633101852</v>
      </c>
      <c r="F128" t="s">
        <v>638</v>
      </c>
      <c r="G128" t="s">
        <v>153</v>
      </c>
      <c r="H128" t="s">
        <v>642</v>
      </c>
      <c r="J128" t="s">
        <v>637</v>
      </c>
      <c r="K128">
        <v>0</v>
      </c>
      <c r="L128" t="s">
        <v>7</v>
      </c>
      <c r="M128">
        <v>462.77</v>
      </c>
      <c r="N128" t="s">
        <v>7</v>
      </c>
      <c r="S128">
        <v>18.190000000000001</v>
      </c>
      <c r="T128" t="s">
        <v>7</v>
      </c>
      <c r="U128">
        <v>0</v>
      </c>
      <c r="V128" t="s">
        <v>7</v>
      </c>
      <c r="W128">
        <v>0</v>
      </c>
      <c r="X128" t="s">
        <v>7</v>
      </c>
      <c r="Y128" t="s">
        <v>6</v>
      </c>
      <c r="Z128">
        <v>27</v>
      </c>
      <c r="AA128" t="s">
        <v>147</v>
      </c>
      <c r="AB128" t="s">
        <v>147</v>
      </c>
      <c r="AC128" t="s">
        <v>12</v>
      </c>
      <c r="AD128" t="s">
        <v>15</v>
      </c>
      <c r="AE128" t="s">
        <v>19</v>
      </c>
      <c r="AF128" t="s">
        <v>27</v>
      </c>
      <c r="AG128" t="s">
        <v>147</v>
      </c>
      <c r="AH128" t="s">
        <v>147</v>
      </c>
      <c r="AI128" t="s">
        <v>33</v>
      </c>
      <c r="AJ128" t="s">
        <v>31</v>
      </c>
      <c r="AK128" t="s">
        <v>30</v>
      </c>
      <c r="AL128" t="s">
        <v>33</v>
      </c>
      <c r="AM128" t="s">
        <v>33</v>
      </c>
      <c r="AN128" t="s">
        <v>33</v>
      </c>
      <c r="AO128" t="s">
        <v>31</v>
      </c>
      <c r="AP128" t="s">
        <v>32</v>
      </c>
      <c r="AQ128" t="s">
        <v>31</v>
      </c>
      <c r="AR128" t="s">
        <v>31</v>
      </c>
      <c r="AS128" t="s">
        <v>30</v>
      </c>
      <c r="AT128" t="s">
        <v>29</v>
      </c>
      <c r="AW128" t="s">
        <v>32</v>
      </c>
      <c r="AX128" t="s">
        <v>31</v>
      </c>
      <c r="AZ128" t="s">
        <v>33</v>
      </c>
      <c r="BA128" t="s">
        <v>33</v>
      </c>
      <c r="BB128" t="s">
        <v>33</v>
      </c>
      <c r="BC128" t="s">
        <v>31</v>
      </c>
      <c r="BD128" t="s">
        <v>51</v>
      </c>
      <c r="BE128" t="s">
        <v>51</v>
      </c>
      <c r="BF128" t="s">
        <v>51</v>
      </c>
      <c r="BG128" t="s">
        <v>50</v>
      </c>
      <c r="BH128" t="s">
        <v>48</v>
      </c>
      <c r="BI128" t="s">
        <v>51</v>
      </c>
      <c r="BJ128" t="s">
        <v>51</v>
      </c>
      <c r="BK128" t="s">
        <v>51</v>
      </c>
      <c r="BL128" t="s">
        <v>31</v>
      </c>
      <c r="BM128" t="s">
        <v>50</v>
      </c>
      <c r="BN128" t="s">
        <v>31</v>
      </c>
      <c r="BP128" t="s">
        <v>157</v>
      </c>
      <c r="BQ128" t="s">
        <v>157</v>
      </c>
      <c r="BR128" t="s">
        <v>157</v>
      </c>
      <c r="BS128" t="s">
        <v>33</v>
      </c>
      <c r="BT128" t="s">
        <v>31</v>
      </c>
      <c r="CE128" t="s">
        <v>33</v>
      </c>
      <c r="CF128" t="s">
        <v>31</v>
      </c>
      <c r="CI128" s="27" t="s">
        <v>32</v>
      </c>
      <c r="CJ128" s="54" t="s">
        <v>33</v>
      </c>
      <c r="CL128" t="s">
        <v>31</v>
      </c>
      <c r="CM128" t="s">
        <v>31</v>
      </c>
      <c r="CN128" t="s">
        <v>31</v>
      </c>
      <c r="CO128" t="s">
        <v>32</v>
      </c>
      <c r="CP128" t="s">
        <v>33</v>
      </c>
      <c r="CQ128" t="s">
        <v>29</v>
      </c>
      <c r="CR128" t="s">
        <v>31</v>
      </c>
      <c r="CS128" t="s">
        <v>32</v>
      </c>
      <c r="CT128" t="s">
        <v>29</v>
      </c>
      <c r="CU128" t="s">
        <v>32</v>
      </c>
      <c r="CV128" t="s">
        <v>32</v>
      </c>
      <c r="CW128" t="s">
        <v>32</v>
      </c>
      <c r="CX128" t="s">
        <v>74</v>
      </c>
      <c r="CY128" t="s">
        <v>73</v>
      </c>
      <c r="CZ128" t="s">
        <v>73</v>
      </c>
      <c r="DA128" t="s">
        <v>79</v>
      </c>
      <c r="DB128" t="s">
        <v>78</v>
      </c>
      <c r="DC128" t="s">
        <v>78</v>
      </c>
      <c r="DD128" t="s">
        <v>80</v>
      </c>
      <c r="DE128" t="s">
        <v>76</v>
      </c>
      <c r="DF128" t="s">
        <v>78</v>
      </c>
      <c r="DG128" t="s">
        <v>79</v>
      </c>
      <c r="DH128" t="s">
        <v>79</v>
      </c>
      <c r="DI128" t="s">
        <v>31</v>
      </c>
      <c r="DJ128" t="s">
        <v>88</v>
      </c>
      <c r="DK128" s="96">
        <v>52.333333333333336</v>
      </c>
      <c r="DL128" s="96">
        <v>0.62301587301587302</v>
      </c>
      <c r="DM128" s="96">
        <v>25</v>
      </c>
      <c r="DN128" s="96">
        <v>30.333333333333332</v>
      </c>
      <c r="DO128" s="96">
        <v>19</v>
      </c>
      <c r="DP128" s="96">
        <v>0.47499999999999998</v>
      </c>
      <c r="DQ128" s="96">
        <v>3.4527027027027031</v>
      </c>
      <c r="DR128" s="104"/>
      <c r="DS128" s="104"/>
      <c r="DT128" s="104">
        <v>0</v>
      </c>
      <c r="DU128" s="104">
        <v>1.7162162162162162</v>
      </c>
      <c r="DV128" s="104">
        <v>1.7162162162162162</v>
      </c>
      <c r="DW128" s="104"/>
      <c r="DX128" s="104"/>
      <c r="DY128" s="104"/>
      <c r="DZ128" s="104">
        <v>0.41756756756756758</v>
      </c>
      <c r="EA128" s="104"/>
      <c r="EB128" s="104"/>
      <c r="EC128" s="104">
        <v>0.64054054054054066</v>
      </c>
      <c r="ED128" s="104">
        <v>0</v>
      </c>
      <c r="EE128" s="104">
        <v>0.41351351351351351</v>
      </c>
      <c r="EF128" s="104">
        <v>0.26486486486486488</v>
      </c>
      <c r="EG128" s="104"/>
      <c r="EH128" s="104">
        <v>1.0540540540540542</v>
      </c>
    </row>
    <row r="129" spans="2:138" x14ac:dyDescent="0.25">
      <c r="B129">
        <v>63</v>
      </c>
      <c r="C129" t="s">
        <v>479</v>
      </c>
      <c r="D129">
        <v>1</v>
      </c>
      <c r="E129" s="50">
        <v>44757.547824074078</v>
      </c>
      <c r="F129" t="s">
        <v>640</v>
      </c>
      <c r="G129" t="s">
        <v>153</v>
      </c>
      <c r="H129" t="s">
        <v>641</v>
      </c>
      <c r="J129" t="s">
        <v>639</v>
      </c>
      <c r="K129">
        <v>0</v>
      </c>
      <c r="L129" t="s">
        <v>88</v>
      </c>
      <c r="M129">
        <v>467.5</v>
      </c>
      <c r="N129" t="s">
        <v>88</v>
      </c>
      <c r="S129">
        <v>12.5</v>
      </c>
      <c r="T129" t="s">
        <v>88</v>
      </c>
      <c r="U129">
        <v>0</v>
      </c>
      <c r="V129" t="s">
        <v>88</v>
      </c>
      <c r="W129">
        <v>0</v>
      </c>
      <c r="X129" t="s">
        <v>88</v>
      </c>
      <c r="Y129" t="s">
        <v>6</v>
      </c>
      <c r="Z129">
        <v>30</v>
      </c>
      <c r="AA129" t="s">
        <v>147</v>
      </c>
      <c r="AB129" t="s">
        <v>147</v>
      </c>
      <c r="AC129" t="s">
        <v>13</v>
      </c>
      <c r="AD129" t="s">
        <v>15</v>
      </c>
      <c r="AE129" t="s">
        <v>19</v>
      </c>
      <c r="AF129" t="s">
        <v>26</v>
      </c>
      <c r="AG129" t="s">
        <v>147</v>
      </c>
      <c r="AH129" t="s">
        <v>147</v>
      </c>
      <c r="AI129" t="s">
        <v>33</v>
      </c>
      <c r="AJ129" t="s">
        <v>30</v>
      </c>
      <c r="AK129" t="s">
        <v>31</v>
      </c>
      <c r="AL129" t="s">
        <v>32</v>
      </c>
      <c r="AM129" t="s">
        <v>33</v>
      </c>
      <c r="AN129" t="s">
        <v>33</v>
      </c>
      <c r="AO129" t="s">
        <v>33</v>
      </c>
      <c r="AP129" t="s">
        <v>33</v>
      </c>
      <c r="AQ129" t="s">
        <v>33</v>
      </c>
      <c r="AR129" t="s">
        <v>31</v>
      </c>
      <c r="AS129" t="s">
        <v>32</v>
      </c>
      <c r="AT129" t="s">
        <v>32</v>
      </c>
      <c r="AW129" t="s">
        <v>33</v>
      </c>
      <c r="AX129" t="s">
        <v>33</v>
      </c>
      <c r="AZ129" t="s">
        <v>32</v>
      </c>
      <c r="BA129" t="s">
        <v>32</v>
      </c>
      <c r="BB129" t="s">
        <v>32</v>
      </c>
      <c r="BC129" t="s">
        <v>32</v>
      </c>
      <c r="BD129" t="s">
        <v>51</v>
      </c>
      <c r="BE129" t="s">
        <v>51</v>
      </c>
      <c r="BF129" t="s">
        <v>51</v>
      </c>
      <c r="BG129" t="s">
        <v>50</v>
      </c>
      <c r="BH129" t="s">
        <v>31</v>
      </c>
      <c r="BI129" t="s">
        <v>51</v>
      </c>
      <c r="BJ129" t="s">
        <v>51</v>
      </c>
      <c r="BK129" t="s">
        <v>51</v>
      </c>
      <c r="BL129" t="s">
        <v>51</v>
      </c>
      <c r="BM129" t="s">
        <v>51</v>
      </c>
      <c r="BN129" t="s">
        <v>51</v>
      </c>
      <c r="BP129" t="s">
        <v>157</v>
      </c>
      <c r="BQ129" t="s">
        <v>157</v>
      </c>
      <c r="BR129" t="s">
        <v>157</v>
      </c>
      <c r="BS129" t="s">
        <v>33</v>
      </c>
      <c r="BT129" t="s">
        <v>30</v>
      </c>
      <c r="CE129" t="s">
        <v>31</v>
      </c>
      <c r="CF129" t="s">
        <v>32</v>
      </c>
      <c r="CI129" s="27" t="s">
        <v>30</v>
      </c>
      <c r="CJ129" s="54" t="s">
        <v>33</v>
      </c>
      <c r="CL129" t="s">
        <v>31</v>
      </c>
      <c r="CM129" t="s">
        <v>30</v>
      </c>
      <c r="CN129" t="s">
        <v>32</v>
      </c>
      <c r="CO129" t="s">
        <v>33</v>
      </c>
      <c r="CP129" t="s">
        <v>33</v>
      </c>
      <c r="CQ129" t="s">
        <v>29</v>
      </c>
      <c r="CR129" t="s">
        <v>30</v>
      </c>
      <c r="CS129" t="s">
        <v>33</v>
      </c>
      <c r="CT129" t="s">
        <v>29</v>
      </c>
      <c r="CU129" t="s">
        <v>32</v>
      </c>
      <c r="CV129" t="s">
        <v>32</v>
      </c>
      <c r="CW129" t="s">
        <v>32</v>
      </c>
      <c r="CX129" t="s">
        <v>74</v>
      </c>
      <c r="CY129" t="s">
        <v>73</v>
      </c>
      <c r="CZ129" t="s">
        <v>73</v>
      </c>
      <c r="DA129" t="s">
        <v>79</v>
      </c>
      <c r="DB129" t="s">
        <v>78</v>
      </c>
      <c r="DC129" t="s">
        <v>78</v>
      </c>
      <c r="DD129" t="s">
        <v>79</v>
      </c>
      <c r="DE129" t="s">
        <v>78</v>
      </c>
      <c r="DF129" t="s">
        <v>78</v>
      </c>
      <c r="DG129" t="s">
        <v>78</v>
      </c>
      <c r="DH129" t="s">
        <v>78</v>
      </c>
      <c r="DI129" t="s">
        <v>31</v>
      </c>
      <c r="DJ129" t="s">
        <v>88</v>
      </c>
      <c r="DK129" s="96">
        <v>50.999999999999993</v>
      </c>
      <c r="DL129" s="96">
        <v>0.6071428571428571</v>
      </c>
      <c r="DM129" s="96">
        <v>26.333333333333336</v>
      </c>
      <c r="DN129" s="96">
        <v>30.000000000000004</v>
      </c>
      <c r="DO129" s="96">
        <v>19.333333333333332</v>
      </c>
      <c r="DP129" s="96">
        <v>0.48333333333333328</v>
      </c>
      <c r="DQ129" s="96">
        <v>5.2666666666666666</v>
      </c>
      <c r="DR129" s="104"/>
      <c r="DS129" s="104"/>
      <c r="DT129" s="104">
        <v>0</v>
      </c>
      <c r="DU129" s="104">
        <v>2.8</v>
      </c>
      <c r="DV129" s="104">
        <v>2.8</v>
      </c>
      <c r="DW129" s="104"/>
      <c r="DX129" s="104"/>
      <c r="DY129" s="104"/>
      <c r="DZ129" s="104">
        <v>0.66666666666666663</v>
      </c>
      <c r="EA129" s="104"/>
      <c r="EB129" s="104"/>
      <c r="EC129" s="104">
        <v>1.8</v>
      </c>
      <c r="ED129" s="104">
        <v>0</v>
      </c>
      <c r="EE129" s="104">
        <v>0</v>
      </c>
      <c r="EF129" s="104">
        <v>0</v>
      </c>
      <c r="EG129" s="104"/>
      <c r="EH129" s="104">
        <v>1.8</v>
      </c>
    </row>
    <row r="130" spans="2:138" x14ac:dyDescent="0.25">
      <c r="B130">
        <v>15</v>
      </c>
      <c r="C130" t="s">
        <v>87</v>
      </c>
      <c r="D130">
        <v>1</v>
      </c>
      <c r="E130" s="51">
        <v>44760.528194444443</v>
      </c>
      <c r="G130" s="51" t="s">
        <v>626</v>
      </c>
      <c r="H130" t="s">
        <v>627</v>
      </c>
      <c r="J130" t="s">
        <v>645</v>
      </c>
      <c r="K130">
        <v>0</v>
      </c>
      <c r="L130" t="s">
        <v>98</v>
      </c>
      <c r="M130">
        <v>0</v>
      </c>
      <c r="N130" t="s">
        <v>98</v>
      </c>
      <c r="S130">
        <v>0</v>
      </c>
      <c r="T130" t="s">
        <v>98</v>
      </c>
      <c r="U130" t="s">
        <v>646</v>
      </c>
      <c r="V130" t="s">
        <v>98</v>
      </c>
      <c r="W130">
        <v>0</v>
      </c>
      <c r="X130" t="s">
        <v>98</v>
      </c>
      <c r="Y130" t="s">
        <v>6</v>
      </c>
      <c r="Z130">
        <v>42</v>
      </c>
      <c r="AA130" t="s">
        <v>147</v>
      </c>
      <c r="AB130" t="s">
        <v>147</v>
      </c>
      <c r="AC130" t="s">
        <v>13</v>
      </c>
      <c r="AD130" t="s">
        <v>15</v>
      </c>
      <c r="AE130" t="s">
        <v>19</v>
      </c>
      <c r="AF130" t="s">
        <v>26</v>
      </c>
      <c r="AG130">
        <v>0</v>
      </c>
      <c r="AH130">
        <v>0</v>
      </c>
      <c r="AI130" t="s">
        <v>31</v>
      </c>
      <c r="AJ130" t="s">
        <v>30</v>
      </c>
      <c r="AK130" t="s">
        <v>29</v>
      </c>
      <c r="AL130" t="s">
        <v>33</v>
      </c>
      <c r="AM130" t="s">
        <v>33</v>
      </c>
      <c r="AN130" t="s">
        <v>33</v>
      </c>
      <c r="AO130" t="s">
        <v>31</v>
      </c>
      <c r="AP130" t="s">
        <v>33</v>
      </c>
      <c r="AQ130" t="s">
        <v>33</v>
      </c>
      <c r="AR130" t="s">
        <v>33</v>
      </c>
      <c r="AS130" t="s">
        <v>33</v>
      </c>
      <c r="AT130" t="s">
        <v>33</v>
      </c>
      <c r="AV130" t="s">
        <v>33</v>
      </c>
      <c r="AW130" t="s">
        <v>33</v>
      </c>
      <c r="AX130" t="s">
        <v>33</v>
      </c>
      <c r="AZ130" t="s">
        <v>33</v>
      </c>
      <c r="BA130" t="s">
        <v>33</v>
      </c>
      <c r="BB130" t="s">
        <v>33</v>
      </c>
      <c r="BC130" t="s">
        <v>33</v>
      </c>
      <c r="BD130" t="s">
        <v>31</v>
      </c>
      <c r="BE130" t="s">
        <v>51</v>
      </c>
      <c r="BF130" t="s">
        <v>31</v>
      </c>
      <c r="BG130" t="s">
        <v>31</v>
      </c>
      <c r="BH130" t="s">
        <v>50</v>
      </c>
      <c r="BI130" t="s">
        <v>51</v>
      </c>
      <c r="BJ130" t="s">
        <v>50</v>
      </c>
      <c r="BK130" t="s">
        <v>51</v>
      </c>
      <c r="BL130" t="s">
        <v>50</v>
      </c>
      <c r="BM130" t="s">
        <v>51</v>
      </c>
      <c r="BN130" t="s">
        <v>51</v>
      </c>
      <c r="BO130" t="s">
        <v>50</v>
      </c>
      <c r="BP130" t="s">
        <v>33</v>
      </c>
      <c r="BR130" t="s">
        <v>33</v>
      </c>
      <c r="BS130" t="s">
        <v>33</v>
      </c>
      <c r="BT130" t="s">
        <v>33</v>
      </c>
      <c r="BU130" t="s">
        <v>29</v>
      </c>
      <c r="BV130" t="s">
        <v>29</v>
      </c>
      <c r="BW130" t="s">
        <v>33</v>
      </c>
      <c r="BX130" t="s">
        <v>459</v>
      </c>
      <c r="CG130" t="s">
        <v>33</v>
      </c>
      <c r="CH130" t="s">
        <v>33</v>
      </c>
      <c r="CI130" t="s">
        <v>33</v>
      </c>
      <c r="CJ130" t="s">
        <v>33</v>
      </c>
      <c r="CL130" t="s">
        <v>33</v>
      </c>
      <c r="CM130" t="s">
        <v>33</v>
      </c>
      <c r="CN130" t="s">
        <v>32</v>
      </c>
      <c r="CO130" t="s">
        <v>30</v>
      </c>
      <c r="CP130" t="s">
        <v>33</v>
      </c>
      <c r="CQ130" t="s">
        <v>29</v>
      </c>
      <c r="CR130" t="s">
        <v>29</v>
      </c>
      <c r="CS130" t="s">
        <v>33</v>
      </c>
      <c r="CT130" t="s">
        <v>29</v>
      </c>
      <c r="CU130" t="s">
        <v>33</v>
      </c>
      <c r="CV130" t="s">
        <v>33</v>
      </c>
      <c r="CW130" t="s">
        <v>33</v>
      </c>
      <c r="CX130" t="s">
        <v>75</v>
      </c>
      <c r="CY130" t="s">
        <v>75</v>
      </c>
      <c r="CZ130" t="s">
        <v>75</v>
      </c>
      <c r="DA130" t="s">
        <v>76</v>
      </c>
      <c r="DB130" t="s">
        <v>80</v>
      </c>
      <c r="DC130" t="s">
        <v>78</v>
      </c>
      <c r="DD130" t="s">
        <v>78</v>
      </c>
      <c r="DE130" t="s">
        <v>79</v>
      </c>
      <c r="DF130" t="s">
        <v>79</v>
      </c>
      <c r="DG130" t="s">
        <v>79</v>
      </c>
      <c r="DH130" t="s">
        <v>78</v>
      </c>
      <c r="DI130" t="s">
        <v>84</v>
      </c>
      <c r="DJ130" t="s">
        <v>88</v>
      </c>
      <c r="DK130" s="96">
        <v>79</v>
      </c>
      <c r="DL130" s="96">
        <v>0.94047619047619047</v>
      </c>
      <c r="DM130" s="96"/>
      <c r="DN130" s="96"/>
      <c r="DO130" s="96"/>
      <c r="DP130" s="96"/>
      <c r="DQ130" s="96">
        <v>6</v>
      </c>
      <c r="DR130" s="104"/>
      <c r="DS130" s="104"/>
      <c r="DT130" s="104"/>
      <c r="DU130" s="104"/>
      <c r="DV130" s="104">
        <v>0</v>
      </c>
      <c r="DW130" s="104">
        <v>0</v>
      </c>
      <c r="DX130" s="104">
        <v>2</v>
      </c>
      <c r="DY130" s="104">
        <v>2</v>
      </c>
      <c r="DZ130" s="52">
        <v>4</v>
      </c>
      <c r="EA130" s="104">
        <v>0</v>
      </c>
      <c r="EB130" s="104">
        <v>2</v>
      </c>
      <c r="EC130" s="52">
        <v>2</v>
      </c>
      <c r="EG130" s="104">
        <v>0</v>
      </c>
      <c r="EH130" s="104">
        <v>2</v>
      </c>
    </row>
    <row r="131" spans="2:138" x14ac:dyDescent="0.25">
      <c r="B131">
        <v>16</v>
      </c>
      <c r="C131" t="s">
        <v>87</v>
      </c>
      <c r="D131">
        <v>1</v>
      </c>
      <c r="E131" s="51">
        <v>44768.477708333332</v>
      </c>
      <c r="G131" s="51" t="s">
        <v>626</v>
      </c>
      <c r="H131" t="s">
        <v>627</v>
      </c>
      <c r="J131" t="s">
        <v>647</v>
      </c>
      <c r="K131">
        <v>0.15</v>
      </c>
      <c r="L131" t="s">
        <v>98</v>
      </c>
      <c r="M131">
        <v>5</v>
      </c>
      <c r="N131" t="s">
        <v>98</v>
      </c>
      <c r="S131">
        <v>0</v>
      </c>
      <c r="T131" t="s">
        <v>98</v>
      </c>
      <c r="U131">
        <v>1</v>
      </c>
      <c r="V131" t="s">
        <v>98</v>
      </c>
      <c r="W131">
        <v>0</v>
      </c>
      <c r="X131" t="s">
        <v>98</v>
      </c>
      <c r="Y131" t="s">
        <v>6</v>
      </c>
      <c r="Z131">
        <v>30</v>
      </c>
      <c r="AA131" t="s">
        <v>147</v>
      </c>
      <c r="AB131" t="s">
        <v>147</v>
      </c>
      <c r="AC131" t="s">
        <v>13</v>
      </c>
      <c r="AD131" t="s">
        <v>15</v>
      </c>
      <c r="AE131" t="s">
        <v>23</v>
      </c>
      <c r="AF131" t="s">
        <v>26</v>
      </c>
      <c r="AG131">
        <v>3</v>
      </c>
      <c r="AH131">
        <v>0</v>
      </c>
      <c r="AI131" t="s">
        <v>32</v>
      </c>
      <c r="AJ131" t="s">
        <v>33</v>
      </c>
      <c r="AK131" t="s">
        <v>32</v>
      </c>
      <c r="AL131" t="s">
        <v>33</v>
      </c>
      <c r="AM131" t="s">
        <v>32</v>
      </c>
      <c r="AN131" t="s">
        <v>33</v>
      </c>
      <c r="AO131" t="s">
        <v>32</v>
      </c>
      <c r="AP131" t="s">
        <v>33</v>
      </c>
      <c r="AQ131" t="s">
        <v>33</v>
      </c>
      <c r="AR131" t="s">
        <v>33</v>
      </c>
      <c r="AS131" t="s">
        <v>33</v>
      </c>
      <c r="AT131" t="s">
        <v>33</v>
      </c>
      <c r="AV131" t="s">
        <v>33</v>
      </c>
      <c r="AW131" t="s">
        <v>33</v>
      </c>
      <c r="AX131" t="s">
        <v>33</v>
      </c>
      <c r="AZ131" t="s">
        <v>33</v>
      </c>
      <c r="BA131" t="s">
        <v>33</v>
      </c>
      <c r="BB131" t="s">
        <v>33</v>
      </c>
      <c r="BC131" t="s">
        <v>33</v>
      </c>
      <c r="BD131" t="s">
        <v>51</v>
      </c>
      <c r="BE131" t="s">
        <v>51</v>
      </c>
      <c r="BF131" t="s">
        <v>51</v>
      </c>
      <c r="BG131" t="s">
        <v>51</v>
      </c>
      <c r="BH131" t="s">
        <v>49</v>
      </c>
      <c r="BI131" t="s">
        <v>51</v>
      </c>
      <c r="BJ131" t="s">
        <v>51</v>
      </c>
      <c r="BK131" t="s">
        <v>51</v>
      </c>
      <c r="BL131" t="s">
        <v>51</v>
      </c>
      <c r="BM131" t="s">
        <v>51</v>
      </c>
      <c r="BN131" t="s">
        <v>51</v>
      </c>
      <c r="BO131" t="s">
        <v>51</v>
      </c>
      <c r="BP131" t="s">
        <v>32</v>
      </c>
      <c r="BR131" t="s">
        <v>33</v>
      </c>
      <c r="BS131" t="s">
        <v>33</v>
      </c>
      <c r="BT131" t="s">
        <v>33</v>
      </c>
      <c r="BU131" t="s">
        <v>29</v>
      </c>
      <c r="BV131" t="s">
        <v>29</v>
      </c>
      <c r="BW131" t="s">
        <v>32</v>
      </c>
      <c r="BX131" t="s">
        <v>474</v>
      </c>
      <c r="CG131" t="s">
        <v>30</v>
      </c>
      <c r="CH131" t="s">
        <v>31</v>
      </c>
      <c r="CI131" t="s">
        <v>31</v>
      </c>
      <c r="CJ131" t="s">
        <v>32</v>
      </c>
      <c r="CL131" t="s">
        <v>33</v>
      </c>
      <c r="CM131" t="s">
        <v>29</v>
      </c>
      <c r="CN131" t="s">
        <v>32</v>
      </c>
      <c r="CO131" t="s">
        <v>30</v>
      </c>
      <c r="CP131" t="s">
        <v>33</v>
      </c>
      <c r="CQ131" t="s">
        <v>32</v>
      </c>
      <c r="CR131" t="s">
        <v>30</v>
      </c>
      <c r="CS131" t="s">
        <v>31</v>
      </c>
      <c r="CT131" t="s">
        <v>31</v>
      </c>
      <c r="CU131" t="s">
        <v>33</v>
      </c>
      <c r="CV131" t="s">
        <v>33</v>
      </c>
      <c r="CW131" t="s">
        <v>33</v>
      </c>
      <c r="CX131" t="s">
        <v>72</v>
      </c>
      <c r="CY131" t="s">
        <v>73</v>
      </c>
      <c r="CZ131" t="s">
        <v>74</v>
      </c>
      <c r="DA131" t="s">
        <v>79</v>
      </c>
      <c r="DB131" t="s">
        <v>80</v>
      </c>
      <c r="DC131" t="s">
        <v>80</v>
      </c>
      <c r="DD131" t="s">
        <v>78</v>
      </c>
      <c r="DE131" t="s">
        <v>78</v>
      </c>
      <c r="DF131" t="s">
        <v>78</v>
      </c>
      <c r="DG131" t="s">
        <v>76</v>
      </c>
      <c r="DH131" t="s">
        <v>78</v>
      </c>
      <c r="DI131" t="s">
        <v>31</v>
      </c>
      <c r="DJ131" t="s">
        <v>88</v>
      </c>
      <c r="DK131" s="96">
        <v>41.333333333333329</v>
      </c>
      <c r="DL131" s="96">
        <v>0.49206349206349198</v>
      </c>
      <c r="DM131" s="96"/>
      <c r="DN131" s="96"/>
      <c r="DO131" s="96"/>
      <c r="DP131" s="96"/>
      <c r="DQ131" s="96">
        <v>9.7833333333333332</v>
      </c>
      <c r="DR131" s="104"/>
      <c r="DS131" s="104"/>
      <c r="DT131" s="104"/>
      <c r="DU131" s="104"/>
      <c r="DV131" s="104">
        <v>8.3333333333333329E-2</v>
      </c>
      <c r="DW131" s="104">
        <v>2.6666666666666665</v>
      </c>
      <c r="DX131" s="104">
        <v>1.3333333333333333</v>
      </c>
      <c r="DY131" s="104">
        <v>1.6666666666666667</v>
      </c>
      <c r="DZ131" s="52">
        <v>5.666666666666667</v>
      </c>
      <c r="EA131" s="104">
        <v>2</v>
      </c>
      <c r="EB131" s="104">
        <v>1.3333333333333333</v>
      </c>
      <c r="EC131" s="52">
        <v>3.333333333333333</v>
      </c>
      <c r="EG131" s="104">
        <v>0.7</v>
      </c>
      <c r="EH131" s="104">
        <v>4.0333333333333332</v>
      </c>
    </row>
    <row r="132" spans="2:138" x14ac:dyDescent="0.25">
      <c r="B132">
        <v>17</v>
      </c>
      <c r="C132" t="s">
        <v>87</v>
      </c>
      <c r="D132">
        <v>1</v>
      </c>
      <c r="E132" s="51">
        <v>44806.476458333331</v>
      </c>
      <c r="G132" s="51" t="s">
        <v>626</v>
      </c>
      <c r="H132" t="s">
        <v>627</v>
      </c>
      <c r="J132" s="48" t="s">
        <v>648</v>
      </c>
      <c r="K132" s="52">
        <v>0</v>
      </c>
      <c r="L132" t="s">
        <v>98</v>
      </c>
      <c r="M132">
        <v>0</v>
      </c>
      <c r="N132" t="s">
        <v>98</v>
      </c>
      <c r="S132">
        <v>0</v>
      </c>
      <c r="T132" t="s">
        <v>98</v>
      </c>
      <c r="U132">
        <v>0.68</v>
      </c>
      <c r="V132" t="s">
        <v>98</v>
      </c>
      <c r="W132">
        <v>0</v>
      </c>
      <c r="X132" t="s">
        <v>98</v>
      </c>
      <c r="Y132" t="s">
        <v>6</v>
      </c>
      <c r="Z132">
        <v>9</v>
      </c>
      <c r="AA132" t="s">
        <v>10</v>
      </c>
      <c r="AB132" t="s">
        <v>649</v>
      </c>
      <c r="AC132" t="s">
        <v>13</v>
      </c>
      <c r="AD132" t="s">
        <v>15</v>
      </c>
      <c r="AE132" t="s">
        <v>650</v>
      </c>
      <c r="AF132" t="s">
        <v>26</v>
      </c>
      <c r="AG132">
        <v>10</v>
      </c>
      <c r="AH132">
        <v>2</v>
      </c>
      <c r="AI132" t="s">
        <v>33</v>
      </c>
      <c r="AJ132" t="s">
        <v>31</v>
      </c>
      <c r="AK132" t="s">
        <v>30</v>
      </c>
      <c r="AL132" t="s">
        <v>33</v>
      </c>
      <c r="AM132" t="s">
        <v>33</v>
      </c>
      <c r="AN132" t="s">
        <v>33</v>
      </c>
      <c r="AO132" t="s">
        <v>33</v>
      </c>
      <c r="AP132" t="s">
        <v>33</v>
      </c>
      <c r="AQ132" t="s">
        <v>33</v>
      </c>
      <c r="AR132" t="s">
        <v>33</v>
      </c>
      <c r="AS132" t="s">
        <v>33</v>
      </c>
      <c r="AT132" t="s">
        <v>33</v>
      </c>
      <c r="AV132" t="s">
        <v>33</v>
      </c>
      <c r="AW132" t="s">
        <v>33</v>
      </c>
      <c r="AX132" t="s">
        <v>33</v>
      </c>
      <c r="AZ132" t="s">
        <v>33</v>
      </c>
      <c r="BA132" t="s">
        <v>33</v>
      </c>
      <c r="BB132" t="s">
        <v>32</v>
      </c>
      <c r="BC132" t="s">
        <v>32</v>
      </c>
      <c r="BD132" t="s">
        <v>31</v>
      </c>
      <c r="BE132" t="s">
        <v>51</v>
      </c>
      <c r="BF132" t="s">
        <v>50</v>
      </c>
      <c r="BG132" t="s">
        <v>51</v>
      </c>
      <c r="BH132" t="s">
        <v>51</v>
      </c>
      <c r="BI132" t="s">
        <v>51</v>
      </c>
      <c r="BJ132" t="s">
        <v>51</v>
      </c>
      <c r="BK132" t="s">
        <v>51</v>
      </c>
      <c r="BL132" t="s">
        <v>50</v>
      </c>
      <c r="BM132" t="s">
        <v>51</v>
      </c>
      <c r="BN132" t="s">
        <v>51</v>
      </c>
      <c r="BO132" t="s">
        <v>51</v>
      </c>
      <c r="BP132" t="s">
        <v>32</v>
      </c>
      <c r="BR132" t="s">
        <v>33</v>
      </c>
      <c r="BS132" t="s">
        <v>32</v>
      </c>
      <c r="BT132" t="s">
        <v>33</v>
      </c>
      <c r="BU132" t="s">
        <v>31</v>
      </c>
      <c r="BV132" t="s">
        <v>31</v>
      </c>
      <c r="BW132" t="s">
        <v>33</v>
      </c>
      <c r="BX132" t="s">
        <v>458</v>
      </c>
      <c r="CG132" t="s">
        <v>33</v>
      </c>
      <c r="CH132" t="s">
        <v>33</v>
      </c>
      <c r="CI132" t="s">
        <v>33</v>
      </c>
      <c r="CJ132" t="s">
        <v>30</v>
      </c>
      <c r="CL132" t="s">
        <v>33</v>
      </c>
      <c r="CM132" t="s">
        <v>33</v>
      </c>
      <c r="CN132" t="s">
        <v>31</v>
      </c>
      <c r="CO132" t="s">
        <v>33</v>
      </c>
      <c r="CP132" t="s">
        <v>33</v>
      </c>
      <c r="CQ132" t="s">
        <v>33</v>
      </c>
      <c r="CR132" t="s">
        <v>32</v>
      </c>
      <c r="CS132" t="s">
        <v>32</v>
      </c>
      <c r="CT132" t="s">
        <v>30</v>
      </c>
      <c r="CU132" t="s">
        <v>32</v>
      </c>
      <c r="CV132" t="s">
        <v>32</v>
      </c>
      <c r="CW132" t="s">
        <v>32</v>
      </c>
      <c r="CX132" t="s">
        <v>75</v>
      </c>
      <c r="CY132" t="s">
        <v>75</v>
      </c>
      <c r="CZ132" t="s">
        <v>75</v>
      </c>
      <c r="DA132" t="s">
        <v>78</v>
      </c>
      <c r="DB132" t="s">
        <v>78</v>
      </c>
      <c r="DC132" t="s">
        <v>78</v>
      </c>
      <c r="DD132" t="s">
        <v>78</v>
      </c>
      <c r="DE132" t="s">
        <v>78</v>
      </c>
      <c r="DF132" t="s">
        <v>78</v>
      </c>
      <c r="DG132" t="s">
        <v>78</v>
      </c>
      <c r="DH132" t="s">
        <v>78</v>
      </c>
      <c r="DI132" t="s">
        <v>85</v>
      </c>
      <c r="DJ132" t="s">
        <v>88</v>
      </c>
      <c r="DK132" s="96">
        <v>68</v>
      </c>
      <c r="DL132" s="96">
        <v>0.80952380952380953</v>
      </c>
      <c r="DM132" s="96"/>
      <c r="DN132" s="96"/>
      <c r="DO132" s="96"/>
      <c r="DP132" s="96"/>
      <c r="DQ132" s="96">
        <v>10.8</v>
      </c>
      <c r="DR132" s="104"/>
      <c r="DS132" s="104"/>
      <c r="DT132" s="104"/>
      <c r="DU132" s="104"/>
      <c r="DV132" s="104">
        <v>0</v>
      </c>
      <c r="DW132" s="104">
        <v>0.9</v>
      </c>
      <c r="DX132" s="104">
        <v>2.7</v>
      </c>
      <c r="DY132" s="104">
        <v>5.4</v>
      </c>
      <c r="DZ132" s="52">
        <v>9</v>
      </c>
      <c r="EA132" s="104">
        <v>0</v>
      </c>
      <c r="EB132" s="104">
        <v>1.8</v>
      </c>
      <c r="EC132" s="52">
        <v>1.8</v>
      </c>
      <c r="EG132" s="104">
        <v>0</v>
      </c>
      <c r="EH132" s="104">
        <v>1.8</v>
      </c>
    </row>
    <row r="133" spans="2:138" x14ac:dyDescent="0.25">
      <c r="B133">
        <v>27</v>
      </c>
      <c r="C133" t="s">
        <v>86</v>
      </c>
      <c r="D133">
        <v>1</v>
      </c>
      <c r="E133" s="50">
        <v>44755.502893518518</v>
      </c>
      <c r="F133" t="s">
        <v>654</v>
      </c>
      <c r="G133" s="49" t="s">
        <v>626</v>
      </c>
      <c r="H133" s="48" t="s">
        <v>627</v>
      </c>
      <c r="I133" s="50" t="s">
        <v>651</v>
      </c>
      <c r="J133" t="s">
        <v>652</v>
      </c>
      <c r="K133">
        <v>10</v>
      </c>
      <c r="L133" t="s">
        <v>98</v>
      </c>
      <c r="M133">
        <v>0</v>
      </c>
      <c r="N133" t="s">
        <v>98</v>
      </c>
      <c r="S133">
        <v>0</v>
      </c>
      <c r="T133" t="s">
        <v>98</v>
      </c>
      <c r="U133">
        <v>0</v>
      </c>
      <c r="V133" t="s">
        <v>98</v>
      </c>
      <c r="W133">
        <v>0</v>
      </c>
      <c r="X133" t="s">
        <v>98</v>
      </c>
      <c r="Y133" t="s">
        <v>6</v>
      </c>
      <c r="Z133">
        <v>30</v>
      </c>
      <c r="AA133" t="s">
        <v>9</v>
      </c>
      <c r="AB133" t="s">
        <v>653</v>
      </c>
      <c r="AC133" t="s">
        <v>89</v>
      </c>
      <c r="AD133" t="s">
        <v>15</v>
      </c>
      <c r="AE133" t="s">
        <v>23</v>
      </c>
      <c r="AF133" t="s">
        <v>26</v>
      </c>
      <c r="AG133">
        <v>0</v>
      </c>
      <c r="AH133">
        <v>0</v>
      </c>
      <c r="AI133" t="s">
        <v>33</v>
      </c>
      <c r="AJ133" t="s">
        <v>32</v>
      </c>
      <c r="AK133" t="s">
        <v>32</v>
      </c>
      <c r="AL133" t="s">
        <v>33</v>
      </c>
      <c r="AM133" t="s">
        <v>33</v>
      </c>
      <c r="AN133" t="s">
        <v>33</v>
      </c>
      <c r="AO133" t="s">
        <v>31</v>
      </c>
      <c r="AP133" t="s">
        <v>31</v>
      </c>
      <c r="AQ133" t="s">
        <v>31</v>
      </c>
      <c r="AR133" t="s">
        <v>31</v>
      </c>
      <c r="AS133" t="s">
        <v>31</v>
      </c>
      <c r="AT133" t="s">
        <v>31</v>
      </c>
      <c r="AV133" t="s">
        <v>31</v>
      </c>
      <c r="AW133" t="s">
        <v>33</v>
      </c>
      <c r="AX133" t="s">
        <v>30</v>
      </c>
      <c r="AZ133" t="s">
        <v>33</v>
      </c>
      <c r="BA133" t="s">
        <v>31</v>
      </c>
      <c r="BB133" t="s">
        <v>32</v>
      </c>
      <c r="BC133" t="s">
        <v>32</v>
      </c>
      <c r="BD133" t="s">
        <v>49</v>
      </c>
      <c r="BE133" t="s">
        <v>51</v>
      </c>
      <c r="BF133" t="s">
        <v>50</v>
      </c>
      <c r="BG133" t="s">
        <v>50</v>
      </c>
      <c r="BH133" t="s">
        <v>31</v>
      </c>
      <c r="BI133" t="s">
        <v>50</v>
      </c>
      <c r="BJ133" t="s">
        <v>50</v>
      </c>
      <c r="BK133" t="s">
        <v>51</v>
      </c>
      <c r="BL133" t="s">
        <v>51</v>
      </c>
      <c r="BM133" t="s">
        <v>51</v>
      </c>
      <c r="BN133" t="s">
        <v>50</v>
      </c>
      <c r="BO133" t="s">
        <v>50</v>
      </c>
      <c r="BS133" t="s">
        <v>31</v>
      </c>
      <c r="BT133" t="s">
        <v>29</v>
      </c>
      <c r="BU133" t="s">
        <v>32</v>
      </c>
      <c r="BV133" t="s">
        <v>30</v>
      </c>
      <c r="BW133" t="s">
        <v>30</v>
      </c>
      <c r="BX133" t="s">
        <v>17</v>
      </c>
      <c r="BY133" t="s">
        <v>16</v>
      </c>
      <c r="BZ133" t="s">
        <v>16</v>
      </c>
      <c r="CA133" t="s">
        <v>15</v>
      </c>
      <c r="CB133" t="s">
        <v>17</v>
      </c>
      <c r="CC133" t="s">
        <v>16</v>
      </c>
      <c r="CD133" t="s">
        <v>16</v>
      </c>
      <c r="CG133" t="s">
        <v>33</v>
      </c>
      <c r="CH133" t="s">
        <v>29</v>
      </c>
      <c r="CI133" t="s">
        <v>29</v>
      </c>
      <c r="CJ133" t="s">
        <v>30</v>
      </c>
      <c r="CL133" t="s">
        <v>33</v>
      </c>
      <c r="CM133" t="s">
        <v>29</v>
      </c>
      <c r="CN133" t="s">
        <v>31</v>
      </c>
      <c r="CO133" t="s">
        <v>31</v>
      </c>
      <c r="CP133" t="s">
        <v>33</v>
      </c>
      <c r="CQ133" t="s">
        <v>30</v>
      </c>
      <c r="CR133" t="s">
        <v>31</v>
      </c>
      <c r="CS133" t="s">
        <v>33</v>
      </c>
      <c r="CT133" t="s">
        <v>29</v>
      </c>
      <c r="CU133" t="s">
        <v>33</v>
      </c>
      <c r="CV133" t="s">
        <v>33</v>
      </c>
      <c r="CW133" t="s">
        <v>33</v>
      </c>
      <c r="CX133" t="s">
        <v>74</v>
      </c>
      <c r="CY133" t="s">
        <v>75</v>
      </c>
      <c r="CZ133" t="s">
        <v>74</v>
      </c>
      <c r="DA133" t="s">
        <v>78</v>
      </c>
      <c r="DB133" t="s">
        <v>76</v>
      </c>
      <c r="DC133" t="s">
        <v>76</v>
      </c>
      <c r="DD133" t="s">
        <v>77</v>
      </c>
      <c r="DE133" t="s">
        <v>80</v>
      </c>
      <c r="DF133" t="s">
        <v>79</v>
      </c>
      <c r="DG133" t="s">
        <v>80</v>
      </c>
      <c r="DH133" t="s">
        <v>78</v>
      </c>
      <c r="DI133" t="s">
        <v>31</v>
      </c>
      <c r="DJ133" t="s">
        <v>88</v>
      </c>
      <c r="DK133" s="52">
        <v>46</v>
      </c>
      <c r="DL133" s="52">
        <v>0.57499999999999996</v>
      </c>
      <c r="DQ133" s="52">
        <v>15.25</v>
      </c>
      <c r="DV133" s="103">
        <v>0.25</v>
      </c>
      <c r="DW133" s="103">
        <v>0</v>
      </c>
      <c r="DX133" s="103">
        <v>6</v>
      </c>
      <c r="DY133" s="103">
        <v>7</v>
      </c>
      <c r="DZ133" s="103">
        <v>13</v>
      </c>
      <c r="EA133" s="103">
        <v>0</v>
      </c>
      <c r="EB133" s="103">
        <v>2</v>
      </c>
      <c r="EC133" s="103">
        <v>2</v>
      </c>
      <c r="EG133" s="103">
        <v>0</v>
      </c>
      <c r="EH133" s="103">
        <v>2</v>
      </c>
    </row>
    <row r="134" spans="2:138" x14ac:dyDescent="0.25">
      <c r="B134">
        <v>29</v>
      </c>
      <c r="C134" t="s">
        <v>86</v>
      </c>
      <c r="D134">
        <v>1</v>
      </c>
      <c r="E134" s="50">
        <v>44756.516747685186</v>
      </c>
      <c r="F134" t="s">
        <v>658</v>
      </c>
      <c r="G134" s="49" t="s">
        <v>626</v>
      </c>
      <c r="H134" s="48" t="s">
        <v>627</v>
      </c>
      <c r="I134" s="50" t="s">
        <v>655</v>
      </c>
      <c r="J134" t="s">
        <v>656</v>
      </c>
      <c r="K134">
        <v>550</v>
      </c>
      <c r="L134" t="s">
        <v>98</v>
      </c>
      <c r="M134" t="s">
        <v>657</v>
      </c>
      <c r="N134" t="s">
        <v>98</v>
      </c>
      <c r="S134">
        <v>0</v>
      </c>
      <c r="T134" t="s">
        <v>98</v>
      </c>
      <c r="U134">
        <v>0</v>
      </c>
      <c r="V134" t="s">
        <v>98</v>
      </c>
      <c r="W134">
        <v>0</v>
      </c>
      <c r="X134" t="s">
        <v>98</v>
      </c>
      <c r="Y134" t="s">
        <v>6</v>
      </c>
      <c r="Z134">
        <v>30</v>
      </c>
      <c r="AA134" t="s">
        <v>9</v>
      </c>
      <c r="AB134" t="s">
        <v>653</v>
      </c>
      <c r="AC134" t="s">
        <v>13</v>
      </c>
      <c r="AD134" t="s">
        <v>15</v>
      </c>
      <c r="AE134" t="s">
        <v>19</v>
      </c>
      <c r="AF134" t="s">
        <v>26</v>
      </c>
      <c r="AG134">
        <v>0</v>
      </c>
      <c r="AH134">
        <v>0</v>
      </c>
      <c r="AI134" t="s">
        <v>32</v>
      </c>
      <c r="AJ134" t="s">
        <v>32</v>
      </c>
      <c r="AK134" t="s">
        <v>31</v>
      </c>
      <c r="AL134" t="s">
        <v>31</v>
      </c>
      <c r="AM134" t="s">
        <v>33</v>
      </c>
      <c r="AN134" t="s">
        <v>33</v>
      </c>
      <c r="AO134" t="s">
        <v>33</v>
      </c>
      <c r="AP134" t="s">
        <v>33</v>
      </c>
      <c r="AQ134" t="s">
        <v>32</v>
      </c>
      <c r="AR134" t="s">
        <v>32</v>
      </c>
      <c r="AS134" t="s">
        <v>32</v>
      </c>
      <c r="AT134" t="s">
        <v>32</v>
      </c>
      <c r="AV134" t="s">
        <v>32</v>
      </c>
      <c r="AW134" t="s">
        <v>33</v>
      </c>
      <c r="AX134" t="s">
        <v>32</v>
      </c>
      <c r="AZ134" t="s">
        <v>33</v>
      </c>
      <c r="BA134" t="s">
        <v>33</v>
      </c>
      <c r="BB134" t="s">
        <v>33</v>
      </c>
      <c r="BC134" t="s">
        <v>33</v>
      </c>
      <c r="BD134" t="s">
        <v>50</v>
      </c>
      <c r="BE134" t="s">
        <v>51</v>
      </c>
      <c r="BF134" t="s">
        <v>51</v>
      </c>
      <c r="BG134" t="s">
        <v>51</v>
      </c>
      <c r="BH134" t="s">
        <v>51</v>
      </c>
      <c r="BI134" t="s">
        <v>51</v>
      </c>
      <c r="BJ134" t="s">
        <v>51</v>
      </c>
      <c r="BK134" t="s">
        <v>51</v>
      </c>
      <c r="BL134" t="s">
        <v>51</v>
      </c>
      <c r="BM134" t="s">
        <v>51</v>
      </c>
      <c r="BN134" t="s">
        <v>50</v>
      </c>
      <c r="BO134" t="s">
        <v>50</v>
      </c>
      <c r="BS134" t="s">
        <v>31</v>
      </c>
      <c r="BT134" t="s">
        <v>31</v>
      </c>
      <c r="BU134" t="s">
        <v>33</v>
      </c>
      <c r="BV134" t="s">
        <v>31</v>
      </c>
      <c r="BW134" t="s">
        <v>33</v>
      </c>
      <c r="BX134" t="s">
        <v>17</v>
      </c>
      <c r="BY134" t="s">
        <v>16</v>
      </c>
      <c r="BZ134" t="s">
        <v>15</v>
      </c>
      <c r="CA134" t="s">
        <v>15</v>
      </c>
      <c r="CB134" t="s">
        <v>17</v>
      </c>
      <c r="CC134" t="s">
        <v>16</v>
      </c>
      <c r="CD134" t="s">
        <v>15</v>
      </c>
      <c r="CG134" t="s">
        <v>31</v>
      </c>
      <c r="CH134" t="s">
        <v>31</v>
      </c>
      <c r="CI134" t="s">
        <v>31</v>
      </c>
      <c r="CJ134" t="s">
        <v>31</v>
      </c>
      <c r="CL134" t="s">
        <v>31</v>
      </c>
      <c r="CM134" t="s">
        <v>30</v>
      </c>
      <c r="CN134" t="s">
        <v>31</v>
      </c>
      <c r="CO134" t="s">
        <v>32</v>
      </c>
      <c r="CP134" t="s">
        <v>32</v>
      </c>
      <c r="CQ134" t="s">
        <v>30</v>
      </c>
      <c r="CR134" t="s">
        <v>29</v>
      </c>
      <c r="CS134" t="s">
        <v>31</v>
      </c>
      <c r="CT134" t="s">
        <v>31</v>
      </c>
      <c r="CU134" t="s">
        <v>33</v>
      </c>
      <c r="CV134" t="s">
        <v>33</v>
      </c>
      <c r="CW134" t="s">
        <v>33</v>
      </c>
      <c r="CX134" t="s">
        <v>74</v>
      </c>
      <c r="CY134" t="s">
        <v>75</v>
      </c>
      <c r="CZ134" t="s">
        <v>74</v>
      </c>
      <c r="DA134" t="s">
        <v>77</v>
      </c>
      <c r="DB134" t="s">
        <v>78</v>
      </c>
      <c r="DC134" t="s">
        <v>76</v>
      </c>
      <c r="DD134" t="s">
        <v>79</v>
      </c>
      <c r="DE134" t="s">
        <v>78</v>
      </c>
      <c r="DF134" t="s">
        <v>77</v>
      </c>
      <c r="DG134" t="s">
        <v>79</v>
      </c>
      <c r="DH134" t="s">
        <v>78</v>
      </c>
      <c r="DI134" t="s">
        <v>84</v>
      </c>
      <c r="DJ134" t="s">
        <v>88</v>
      </c>
      <c r="DK134" s="52">
        <v>45.333333333333336</v>
      </c>
      <c r="DL134" s="52">
        <v>0.56666666666666665</v>
      </c>
      <c r="DQ134" s="52">
        <v>18.25</v>
      </c>
      <c r="DV134" s="103">
        <v>0.25</v>
      </c>
      <c r="DW134" s="103">
        <v>0</v>
      </c>
      <c r="DX134" s="103">
        <v>8</v>
      </c>
      <c r="DY134" s="103">
        <v>8</v>
      </c>
      <c r="DZ134" s="103">
        <v>16</v>
      </c>
      <c r="EA134" s="103">
        <v>0</v>
      </c>
      <c r="EB134" s="103">
        <v>2</v>
      </c>
      <c r="EC134" s="103">
        <v>2</v>
      </c>
      <c r="EG134" s="103">
        <v>0</v>
      </c>
      <c r="EH134" s="103">
        <v>2</v>
      </c>
    </row>
    <row r="135" spans="2:138" x14ac:dyDescent="0.25">
      <c r="B135">
        <v>30</v>
      </c>
      <c r="C135" t="s">
        <v>86</v>
      </c>
      <c r="D135">
        <v>1</v>
      </c>
      <c r="E135" s="50">
        <v>44760.469872685186</v>
      </c>
      <c r="F135" t="s">
        <v>662</v>
      </c>
      <c r="G135" s="49" t="s">
        <v>626</v>
      </c>
      <c r="H135" s="48" t="s">
        <v>627</v>
      </c>
      <c r="I135" s="50" t="s">
        <v>659</v>
      </c>
      <c r="J135" t="s">
        <v>660</v>
      </c>
      <c r="K135">
        <v>2.7</v>
      </c>
      <c r="L135" t="s">
        <v>98</v>
      </c>
      <c r="M135">
        <v>11</v>
      </c>
      <c r="N135" t="s">
        <v>98</v>
      </c>
      <c r="S135">
        <v>0</v>
      </c>
      <c r="T135" t="s">
        <v>98</v>
      </c>
      <c r="U135" t="s">
        <v>661</v>
      </c>
      <c r="V135" t="s">
        <v>98</v>
      </c>
      <c r="W135">
        <v>0</v>
      </c>
      <c r="X135" t="s">
        <v>98</v>
      </c>
      <c r="Y135" t="s">
        <v>7</v>
      </c>
      <c r="Z135">
        <v>30</v>
      </c>
      <c r="AA135" t="s">
        <v>9</v>
      </c>
      <c r="AB135" t="s">
        <v>653</v>
      </c>
      <c r="AC135" t="s">
        <v>13</v>
      </c>
      <c r="AD135" t="s">
        <v>15</v>
      </c>
      <c r="AE135" t="s">
        <v>23</v>
      </c>
      <c r="AF135" t="s">
        <v>26</v>
      </c>
      <c r="AG135">
        <v>0</v>
      </c>
      <c r="AH135">
        <v>0</v>
      </c>
      <c r="AI135" t="s">
        <v>32</v>
      </c>
      <c r="AJ135" t="s">
        <v>32</v>
      </c>
      <c r="AK135" t="s">
        <v>31</v>
      </c>
      <c r="AL135" t="s">
        <v>33</v>
      </c>
      <c r="AM135" t="s">
        <v>32</v>
      </c>
      <c r="AN135" t="s">
        <v>32</v>
      </c>
      <c r="AO135" t="s">
        <v>32</v>
      </c>
      <c r="AP135" t="s">
        <v>33</v>
      </c>
      <c r="AQ135" t="s">
        <v>32</v>
      </c>
      <c r="AR135" t="s">
        <v>32</v>
      </c>
      <c r="AS135" t="s">
        <v>32</v>
      </c>
      <c r="AT135" t="s">
        <v>32</v>
      </c>
      <c r="AV135" t="s">
        <v>32</v>
      </c>
      <c r="AW135" t="s">
        <v>32</v>
      </c>
      <c r="AX135" t="s">
        <v>32</v>
      </c>
      <c r="AZ135" t="s">
        <v>33</v>
      </c>
      <c r="BA135" t="s">
        <v>33</v>
      </c>
      <c r="BB135" t="s">
        <v>33</v>
      </c>
      <c r="BC135" t="s">
        <v>33</v>
      </c>
      <c r="BD135" t="s">
        <v>50</v>
      </c>
      <c r="BE135" t="s">
        <v>51</v>
      </c>
      <c r="BF135" t="s">
        <v>51</v>
      </c>
      <c r="BG135" t="s">
        <v>51</v>
      </c>
      <c r="BH135" t="s">
        <v>51</v>
      </c>
      <c r="BI135" t="s">
        <v>51</v>
      </c>
      <c r="BJ135" t="s">
        <v>51</v>
      </c>
      <c r="BK135" t="s">
        <v>51</v>
      </c>
      <c r="BL135" t="s">
        <v>51</v>
      </c>
      <c r="BM135" t="s">
        <v>51</v>
      </c>
      <c r="BN135" t="s">
        <v>51</v>
      </c>
      <c r="BO135" t="s">
        <v>51</v>
      </c>
      <c r="BS135" t="s">
        <v>32</v>
      </c>
      <c r="BT135" t="s">
        <v>32</v>
      </c>
      <c r="BU135" t="s">
        <v>30</v>
      </c>
      <c r="BV135" t="s">
        <v>29</v>
      </c>
      <c r="BW135" t="s">
        <v>30</v>
      </c>
      <c r="BX135" t="s">
        <v>17</v>
      </c>
      <c r="BY135" t="s">
        <v>16</v>
      </c>
      <c r="BZ135" t="s">
        <v>15</v>
      </c>
      <c r="CA135" t="s">
        <v>15</v>
      </c>
      <c r="CB135" t="s">
        <v>17</v>
      </c>
      <c r="CC135" t="s">
        <v>16</v>
      </c>
      <c r="CD135" t="s">
        <v>15</v>
      </c>
      <c r="CG135" t="s">
        <v>31</v>
      </c>
      <c r="CH135" t="s">
        <v>31</v>
      </c>
      <c r="CI135" t="s">
        <v>31</v>
      </c>
      <c r="CJ135" t="s">
        <v>31</v>
      </c>
      <c r="CL135" t="s">
        <v>31</v>
      </c>
      <c r="CM135" t="s">
        <v>30</v>
      </c>
      <c r="CN135" t="s">
        <v>31</v>
      </c>
      <c r="CO135" t="s">
        <v>32</v>
      </c>
      <c r="CP135" t="s">
        <v>32</v>
      </c>
      <c r="CQ135" t="s">
        <v>30</v>
      </c>
      <c r="CR135" t="s">
        <v>29</v>
      </c>
      <c r="CS135" t="s">
        <v>31</v>
      </c>
      <c r="CT135" t="s">
        <v>31</v>
      </c>
      <c r="CU135" t="s">
        <v>33</v>
      </c>
      <c r="CV135" t="s">
        <v>33</v>
      </c>
      <c r="CW135" t="s">
        <v>33</v>
      </c>
      <c r="CX135" t="s">
        <v>74</v>
      </c>
      <c r="CY135" t="s">
        <v>75</v>
      </c>
      <c r="CZ135" t="s">
        <v>74</v>
      </c>
      <c r="DA135" t="s">
        <v>77</v>
      </c>
      <c r="DB135" t="s">
        <v>78</v>
      </c>
      <c r="DC135" t="s">
        <v>76</v>
      </c>
      <c r="DD135" t="s">
        <v>79</v>
      </c>
      <c r="DE135" t="s">
        <v>78</v>
      </c>
      <c r="DF135" t="s">
        <v>77</v>
      </c>
      <c r="DG135" t="s">
        <v>78</v>
      </c>
      <c r="DH135" t="s">
        <v>78</v>
      </c>
      <c r="DI135" t="s">
        <v>84</v>
      </c>
      <c r="DJ135" t="s">
        <v>88</v>
      </c>
      <c r="DK135" s="52">
        <v>31</v>
      </c>
      <c r="DL135" s="52">
        <v>0.38750000000000001</v>
      </c>
      <c r="DQ135" s="52">
        <v>18.25</v>
      </c>
      <c r="DV135" s="103">
        <v>0.25</v>
      </c>
      <c r="DW135" s="103">
        <v>0</v>
      </c>
      <c r="DX135" s="103">
        <v>8</v>
      </c>
      <c r="DY135" s="103">
        <v>8</v>
      </c>
      <c r="DZ135" s="103">
        <v>16</v>
      </c>
      <c r="EA135" s="103">
        <v>0</v>
      </c>
      <c r="EB135" s="103">
        <v>2</v>
      </c>
      <c r="EC135" s="103">
        <v>2</v>
      </c>
      <c r="EG135" s="103">
        <v>0</v>
      </c>
      <c r="EH135" s="103">
        <v>2</v>
      </c>
    </row>
    <row r="136" spans="2:138" x14ac:dyDescent="0.25">
      <c r="B136">
        <v>26</v>
      </c>
      <c r="C136" t="s">
        <v>405</v>
      </c>
      <c r="D136">
        <v>1</v>
      </c>
      <c r="E136" s="53">
        <v>44805.573553240742</v>
      </c>
      <c r="F136" s="48" t="s">
        <v>665</v>
      </c>
      <c r="G136" s="50" t="s">
        <v>663</v>
      </c>
      <c r="H136" t="s">
        <v>664</v>
      </c>
      <c r="J136" t="s">
        <v>737</v>
      </c>
      <c r="K136">
        <v>0</v>
      </c>
      <c r="L136" t="s">
        <v>98</v>
      </c>
      <c r="M136">
        <v>186</v>
      </c>
      <c r="N136" t="s">
        <v>98</v>
      </c>
      <c r="O136">
        <v>0</v>
      </c>
      <c r="P136" t="s">
        <v>98</v>
      </c>
      <c r="Q136">
        <v>0</v>
      </c>
      <c r="R136" t="s">
        <v>98</v>
      </c>
      <c r="S136">
        <v>15</v>
      </c>
      <c r="T136" t="s">
        <v>98</v>
      </c>
      <c r="U136">
        <v>14</v>
      </c>
      <c r="V136" t="s">
        <v>98</v>
      </c>
      <c r="W136">
        <v>0</v>
      </c>
      <c r="X136" t="s">
        <v>98</v>
      </c>
      <c r="Y136" t="s">
        <v>6</v>
      </c>
      <c r="Z136">
        <v>30</v>
      </c>
      <c r="AA136" t="s">
        <v>9</v>
      </c>
      <c r="AB136" t="s">
        <v>288</v>
      </c>
      <c r="AC136" t="s">
        <v>12</v>
      </c>
      <c r="AD136" t="s">
        <v>15</v>
      </c>
      <c r="AE136" t="s">
        <v>18</v>
      </c>
      <c r="AF136" t="s">
        <v>26</v>
      </c>
      <c r="AG136" t="s">
        <v>147</v>
      </c>
      <c r="AH136" t="s">
        <v>147</v>
      </c>
      <c r="AI136" t="s">
        <v>33</v>
      </c>
      <c r="AJ136" t="s">
        <v>31</v>
      </c>
      <c r="AK136" t="s">
        <v>33</v>
      </c>
      <c r="AL136" t="s">
        <v>33</v>
      </c>
      <c r="AM136" t="s">
        <v>30</v>
      </c>
      <c r="AN136" t="s">
        <v>32</v>
      </c>
      <c r="AO136" t="s">
        <v>32</v>
      </c>
      <c r="AP136" t="s">
        <v>32</v>
      </c>
      <c r="AQ136" t="s">
        <v>32</v>
      </c>
      <c r="AR136" t="s">
        <v>32</v>
      </c>
      <c r="AS136" t="s">
        <v>31</v>
      </c>
      <c r="AT136" t="s">
        <v>31</v>
      </c>
      <c r="AW136" t="s">
        <v>32</v>
      </c>
      <c r="AX136" t="s">
        <v>32</v>
      </c>
      <c r="AY136" t="s">
        <v>32</v>
      </c>
      <c r="AZ136" t="s">
        <v>30</v>
      </c>
      <c r="BA136" t="s">
        <v>31</v>
      </c>
      <c r="BB136" t="s">
        <v>30</v>
      </c>
      <c r="BC136" t="s">
        <v>31</v>
      </c>
      <c r="BD136" t="s">
        <v>50</v>
      </c>
      <c r="BE136" t="s">
        <v>51</v>
      </c>
      <c r="BF136" t="s">
        <v>51</v>
      </c>
      <c r="BG136" t="s">
        <v>51</v>
      </c>
      <c r="BH136" t="s">
        <v>50</v>
      </c>
      <c r="BI136" t="s">
        <v>50</v>
      </c>
      <c r="BJ136" t="s">
        <v>50</v>
      </c>
      <c r="BK136" t="s">
        <v>51</v>
      </c>
      <c r="BL136" t="s">
        <v>51</v>
      </c>
      <c r="BM136" t="s">
        <v>51</v>
      </c>
      <c r="BN136" t="s">
        <v>31</v>
      </c>
      <c r="BO136" t="s">
        <v>34</v>
      </c>
      <c r="BP136" t="s">
        <v>156</v>
      </c>
      <c r="BQ136" t="s">
        <v>156</v>
      </c>
      <c r="BR136" t="s">
        <v>156</v>
      </c>
      <c r="BS136" t="s">
        <v>31</v>
      </c>
      <c r="BT136" t="s">
        <v>30</v>
      </c>
      <c r="CE136" t="s">
        <v>32</v>
      </c>
      <c r="CF136" t="s">
        <v>32</v>
      </c>
      <c r="CI136" t="s">
        <v>30</v>
      </c>
      <c r="CJ136" t="s">
        <v>32</v>
      </c>
      <c r="CK136" t="s">
        <v>33</v>
      </c>
      <c r="CL136" t="s">
        <v>32</v>
      </c>
      <c r="CM136" t="s">
        <v>31</v>
      </c>
      <c r="CN136" t="s">
        <v>32</v>
      </c>
      <c r="CO136" t="s">
        <v>32</v>
      </c>
      <c r="CP136" t="s">
        <v>32</v>
      </c>
      <c r="CQ136" t="s">
        <v>30</v>
      </c>
      <c r="CR136" t="s">
        <v>30</v>
      </c>
      <c r="CS136" t="s">
        <v>32</v>
      </c>
      <c r="CT136" t="s">
        <v>30</v>
      </c>
      <c r="CU136" t="s">
        <v>32</v>
      </c>
      <c r="CV136" t="s">
        <v>30</v>
      </c>
      <c r="CW136" t="s">
        <v>32</v>
      </c>
      <c r="CX136" t="s">
        <v>74</v>
      </c>
      <c r="CY136" t="s">
        <v>73</v>
      </c>
      <c r="CZ136" t="s">
        <v>74</v>
      </c>
      <c r="DA136" t="s">
        <v>79</v>
      </c>
      <c r="DB136" t="s">
        <v>79</v>
      </c>
      <c r="DC136" t="s">
        <v>78</v>
      </c>
      <c r="DE136" t="s">
        <v>79</v>
      </c>
      <c r="DF136" t="s">
        <v>79</v>
      </c>
      <c r="DG136" t="s">
        <v>79</v>
      </c>
      <c r="DH136" t="s">
        <v>79</v>
      </c>
      <c r="DI136" t="s">
        <v>84</v>
      </c>
      <c r="DJ136" t="s">
        <v>88</v>
      </c>
      <c r="DK136" s="52">
        <v>53.666666666666664</v>
      </c>
      <c r="DL136" s="52">
        <v>0.67083333333333328</v>
      </c>
      <c r="DM136" s="52">
        <v>23.666666666666668</v>
      </c>
      <c r="DN136" s="52">
        <v>26</v>
      </c>
      <c r="DO136" s="52">
        <v>16.666666666666664</v>
      </c>
      <c r="DP136" s="52">
        <v>0.41666666666666663</v>
      </c>
      <c r="DQ136" s="52">
        <v>1.9591346153846154</v>
      </c>
      <c r="DR136" s="103">
        <v>1.9591346153846154</v>
      </c>
      <c r="DS136" s="103">
        <v>1.9591346153846154</v>
      </c>
      <c r="DT136" s="103">
        <v>0</v>
      </c>
      <c r="DU136" s="103">
        <v>1.3899038461538462</v>
      </c>
      <c r="DV136" s="103">
        <v>1.3899038461538462</v>
      </c>
      <c r="DW136" s="103">
        <v>0</v>
      </c>
      <c r="DX136" s="103">
        <v>0</v>
      </c>
      <c r="DY136" s="103">
        <v>0</v>
      </c>
      <c r="DZ136" s="103">
        <v>0</v>
      </c>
      <c r="EA136" s="103">
        <v>0</v>
      </c>
      <c r="EB136" s="103">
        <v>0</v>
      </c>
      <c r="EC136" s="103">
        <v>0</v>
      </c>
      <c r="ED136" s="103">
        <v>0</v>
      </c>
      <c r="EE136" s="103">
        <v>0</v>
      </c>
      <c r="EF136" s="103">
        <v>0.56923076923076921</v>
      </c>
      <c r="EG136" s="104"/>
      <c r="EH136" s="103">
        <v>0</v>
      </c>
    </row>
    <row r="137" spans="2:138" x14ac:dyDescent="0.25">
      <c r="B137">
        <v>27</v>
      </c>
      <c r="C137" t="s">
        <v>405</v>
      </c>
      <c r="D137">
        <v>1</v>
      </c>
      <c r="E137" s="53">
        <v>44805.623356481483</v>
      </c>
      <c r="F137" s="48" t="s">
        <v>667</v>
      </c>
      <c r="G137" s="50" t="s">
        <v>663</v>
      </c>
      <c r="H137" t="s">
        <v>664</v>
      </c>
      <c r="J137" t="s">
        <v>738</v>
      </c>
      <c r="K137">
        <v>0</v>
      </c>
      <c r="L137" t="s">
        <v>7</v>
      </c>
      <c r="M137">
        <v>80</v>
      </c>
      <c r="N137" t="s">
        <v>7</v>
      </c>
      <c r="O137">
        <v>0</v>
      </c>
      <c r="P137" t="s">
        <v>7</v>
      </c>
      <c r="Q137">
        <v>0</v>
      </c>
      <c r="R137" t="s">
        <v>7</v>
      </c>
      <c r="S137">
        <v>0</v>
      </c>
      <c r="T137" t="s">
        <v>7</v>
      </c>
      <c r="U137">
        <v>4</v>
      </c>
      <c r="V137" t="s">
        <v>7</v>
      </c>
      <c r="W137">
        <v>0</v>
      </c>
      <c r="X137" t="s">
        <v>7</v>
      </c>
      <c r="Y137" t="s">
        <v>7</v>
      </c>
      <c r="Z137">
        <v>13</v>
      </c>
      <c r="AA137" t="s">
        <v>9</v>
      </c>
      <c r="AB137" t="s">
        <v>666</v>
      </c>
      <c r="AC137" t="s">
        <v>13</v>
      </c>
      <c r="AD137" t="s">
        <v>15</v>
      </c>
      <c r="AE137" t="s">
        <v>18</v>
      </c>
      <c r="AF137" t="s">
        <v>26</v>
      </c>
      <c r="AG137" t="s">
        <v>147</v>
      </c>
      <c r="AH137" t="s">
        <v>147</v>
      </c>
      <c r="AI137" t="s">
        <v>32</v>
      </c>
      <c r="AJ137" t="s">
        <v>30</v>
      </c>
      <c r="AK137" t="s">
        <v>30</v>
      </c>
      <c r="AL137" t="s">
        <v>34</v>
      </c>
      <c r="AM137" t="s">
        <v>33</v>
      </c>
      <c r="AN137" t="s">
        <v>33</v>
      </c>
      <c r="AO137" t="s">
        <v>33</v>
      </c>
      <c r="AP137" t="s">
        <v>33</v>
      </c>
      <c r="AQ137" t="s">
        <v>33</v>
      </c>
      <c r="AR137" t="s">
        <v>29</v>
      </c>
      <c r="AS137" t="s">
        <v>29</v>
      </c>
      <c r="AT137" t="s">
        <v>29</v>
      </c>
      <c r="AW137" t="s">
        <v>33</v>
      </c>
      <c r="AX137" t="s">
        <v>33</v>
      </c>
      <c r="AY137" t="s">
        <v>33</v>
      </c>
      <c r="AZ137" t="s">
        <v>32</v>
      </c>
      <c r="BA137" t="s">
        <v>29</v>
      </c>
      <c r="BB137" t="s">
        <v>29</v>
      </c>
      <c r="BC137" t="s">
        <v>29</v>
      </c>
      <c r="BD137" t="s">
        <v>31</v>
      </c>
      <c r="BE137" t="s">
        <v>51</v>
      </c>
      <c r="BF137" t="s">
        <v>31</v>
      </c>
      <c r="BG137" t="s">
        <v>51</v>
      </c>
      <c r="BH137" t="s">
        <v>49</v>
      </c>
      <c r="BI137" t="s">
        <v>50</v>
      </c>
      <c r="BJ137" t="s">
        <v>50</v>
      </c>
      <c r="BK137" t="s">
        <v>49</v>
      </c>
      <c r="BL137" t="s">
        <v>31</v>
      </c>
      <c r="BM137" t="s">
        <v>31</v>
      </c>
      <c r="BN137" t="s">
        <v>50</v>
      </c>
      <c r="BO137" t="s">
        <v>50</v>
      </c>
      <c r="BP137" t="s">
        <v>157</v>
      </c>
      <c r="BQ137" t="s">
        <v>31</v>
      </c>
      <c r="BR137" t="s">
        <v>157</v>
      </c>
      <c r="BS137" t="s">
        <v>33</v>
      </c>
      <c r="BT137" t="s">
        <v>31</v>
      </c>
      <c r="CE137" t="s">
        <v>29</v>
      </c>
      <c r="CF137" t="s">
        <v>29</v>
      </c>
      <c r="CI137" t="s">
        <v>31</v>
      </c>
      <c r="CJ137" t="s">
        <v>33</v>
      </c>
      <c r="CK137" t="s">
        <v>33</v>
      </c>
      <c r="CL137" t="s">
        <v>33</v>
      </c>
      <c r="CM137" t="s">
        <v>29</v>
      </c>
      <c r="CN137" t="s">
        <v>33</v>
      </c>
      <c r="CO137" t="s">
        <v>29</v>
      </c>
      <c r="CP137" t="s">
        <v>33</v>
      </c>
      <c r="CQ137" t="s">
        <v>29</v>
      </c>
      <c r="CR137" t="s">
        <v>29</v>
      </c>
      <c r="CS137" t="s">
        <v>29</v>
      </c>
      <c r="CT137" t="s">
        <v>29</v>
      </c>
      <c r="CU137" t="s">
        <v>31</v>
      </c>
      <c r="CV137" t="s">
        <v>31</v>
      </c>
      <c r="CW137" t="s">
        <v>31</v>
      </c>
      <c r="CX137" t="s">
        <v>73</v>
      </c>
      <c r="CY137" t="s">
        <v>74</v>
      </c>
      <c r="CZ137" t="s">
        <v>74</v>
      </c>
      <c r="DA137" t="s">
        <v>76</v>
      </c>
      <c r="DB137" t="s">
        <v>80</v>
      </c>
      <c r="DC137" t="s">
        <v>78</v>
      </c>
      <c r="DE137" t="s">
        <v>80</v>
      </c>
      <c r="DF137" t="s">
        <v>78</v>
      </c>
      <c r="DG137" t="s">
        <v>78</v>
      </c>
      <c r="DH137" t="s">
        <v>78</v>
      </c>
      <c r="DI137" t="s">
        <v>84</v>
      </c>
      <c r="DJ137" t="s">
        <v>88</v>
      </c>
      <c r="DK137" s="52">
        <v>40.799999999999997</v>
      </c>
      <c r="DL137" s="52">
        <v>0.51</v>
      </c>
      <c r="DM137" s="52">
        <v>14</v>
      </c>
      <c r="DN137" s="52">
        <v>16.333333333333332</v>
      </c>
      <c r="DO137" s="52">
        <v>10</v>
      </c>
      <c r="DP137" s="52">
        <v>0.25</v>
      </c>
      <c r="DQ137" s="52">
        <v>10.988235294117647</v>
      </c>
      <c r="DR137" s="103">
        <v>9.7294117647058833</v>
      </c>
      <c r="DS137" s="103">
        <v>10.988235294117647</v>
      </c>
      <c r="DT137" s="103">
        <v>0</v>
      </c>
      <c r="DU137" s="103">
        <v>2.5294117647058822</v>
      </c>
      <c r="DV137" s="103">
        <v>2.5294117647058822</v>
      </c>
      <c r="DW137" s="103">
        <v>5.9294117647058826</v>
      </c>
      <c r="DX137" s="103">
        <v>0</v>
      </c>
      <c r="DY137" s="103">
        <v>0</v>
      </c>
      <c r="DZ137" s="103">
        <v>5.9294117647058826</v>
      </c>
      <c r="EA137" s="103">
        <v>1.2588235294117647</v>
      </c>
      <c r="EB137" s="103">
        <v>0</v>
      </c>
      <c r="EC137" s="103">
        <v>1.2588235294117647</v>
      </c>
      <c r="ED137" s="103">
        <v>0</v>
      </c>
      <c r="EE137" s="103">
        <v>0</v>
      </c>
      <c r="EF137" s="103">
        <v>1.2705882352941176</v>
      </c>
      <c r="EG137" s="104"/>
      <c r="EH137" s="103">
        <v>1.2588235294117647</v>
      </c>
    </row>
    <row r="138" spans="2:138" x14ac:dyDescent="0.25">
      <c r="B138">
        <v>28</v>
      </c>
      <c r="C138" t="s">
        <v>405</v>
      </c>
      <c r="D138">
        <v>1</v>
      </c>
      <c r="E138" s="53">
        <v>44809.30872685185</v>
      </c>
      <c r="F138" s="48" t="s">
        <v>668</v>
      </c>
      <c r="G138" s="50" t="s">
        <v>663</v>
      </c>
      <c r="H138" t="s">
        <v>664</v>
      </c>
      <c r="J138" t="s">
        <v>739</v>
      </c>
      <c r="K138">
        <v>0</v>
      </c>
      <c r="L138" t="s">
        <v>7</v>
      </c>
      <c r="M138">
        <v>92</v>
      </c>
      <c r="N138" t="s">
        <v>7</v>
      </c>
      <c r="O138">
        <v>0</v>
      </c>
      <c r="P138" t="s">
        <v>7</v>
      </c>
      <c r="Q138">
        <v>0</v>
      </c>
      <c r="R138" t="s">
        <v>7</v>
      </c>
      <c r="S138">
        <v>0</v>
      </c>
      <c r="T138" t="s">
        <v>7</v>
      </c>
      <c r="U138">
        <v>0</v>
      </c>
      <c r="V138" t="s">
        <v>7</v>
      </c>
      <c r="W138">
        <v>0</v>
      </c>
      <c r="X138" t="s">
        <v>7</v>
      </c>
      <c r="Y138" t="s">
        <v>6</v>
      </c>
      <c r="Z138">
        <v>35</v>
      </c>
      <c r="AA138" t="s">
        <v>10</v>
      </c>
      <c r="AB138" t="s">
        <v>288</v>
      </c>
      <c r="AC138" t="s">
        <v>12</v>
      </c>
      <c r="AD138" t="s">
        <v>15</v>
      </c>
      <c r="AE138" t="s">
        <v>18</v>
      </c>
      <c r="AF138" t="s">
        <v>26</v>
      </c>
      <c r="AG138" t="s">
        <v>147</v>
      </c>
      <c r="AH138" t="s">
        <v>147</v>
      </c>
      <c r="AI138" t="s">
        <v>31</v>
      </c>
      <c r="AJ138" t="s">
        <v>30</v>
      </c>
      <c r="AK138" t="s">
        <v>30</v>
      </c>
      <c r="AL138" t="s">
        <v>31</v>
      </c>
      <c r="AM138" t="s">
        <v>33</v>
      </c>
      <c r="AN138" t="s">
        <v>31</v>
      </c>
      <c r="AO138" t="s">
        <v>31</v>
      </c>
      <c r="AP138" t="s">
        <v>31</v>
      </c>
      <c r="AQ138" t="s">
        <v>31</v>
      </c>
      <c r="AR138" t="s">
        <v>29</v>
      </c>
      <c r="AS138" t="s">
        <v>29</v>
      </c>
      <c r="AT138" t="s">
        <v>29</v>
      </c>
      <c r="AW138" t="s">
        <v>32</v>
      </c>
      <c r="AX138" t="s">
        <v>31</v>
      </c>
      <c r="AY138" t="s">
        <v>31</v>
      </c>
      <c r="AZ138" t="s">
        <v>31</v>
      </c>
      <c r="BA138" t="s">
        <v>29</v>
      </c>
      <c r="BB138" t="s">
        <v>29</v>
      </c>
      <c r="BC138" t="s">
        <v>29</v>
      </c>
      <c r="BD138" t="s">
        <v>31</v>
      </c>
      <c r="BE138" t="s">
        <v>51</v>
      </c>
      <c r="BF138" t="s">
        <v>31</v>
      </c>
      <c r="BG138" t="s">
        <v>50</v>
      </c>
      <c r="BH138" t="s">
        <v>50</v>
      </c>
      <c r="BI138" t="s">
        <v>31</v>
      </c>
      <c r="BJ138" t="s">
        <v>50</v>
      </c>
      <c r="BK138" t="s">
        <v>51</v>
      </c>
      <c r="BL138" t="s">
        <v>50</v>
      </c>
      <c r="BM138" t="s">
        <v>31</v>
      </c>
      <c r="BN138" t="s">
        <v>50</v>
      </c>
      <c r="BO138" t="s">
        <v>51</v>
      </c>
      <c r="BP138" t="s">
        <v>156</v>
      </c>
      <c r="BQ138" t="s">
        <v>31</v>
      </c>
      <c r="BR138" t="s">
        <v>31</v>
      </c>
      <c r="BS138" t="s">
        <v>33</v>
      </c>
      <c r="BT138" t="s">
        <v>31</v>
      </c>
      <c r="CE138" t="s">
        <v>29</v>
      </c>
      <c r="CF138" t="s">
        <v>32</v>
      </c>
      <c r="CI138" t="s">
        <v>29</v>
      </c>
      <c r="CJ138" t="s">
        <v>31</v>
      </c>
      <c r="CK138" t="s">
        <v>31</v>
      </c>
      <c r="CL138" t="s">
        <v>33</v>
      </c>
      <c r="CM138" t="s">
        <v>31</v>
      </c>
      <c r="CN138" t="s">
        <v>32</v>
      </c>
      <c r="CO138" t="s">
        <v>33</v>
      </c>
      <c r="CP138" t="s">
        <v>33</v>
      </c>
      <c r="CQ138" t="s">
        <v>29</v>
      </c>
      <c r="CR138" t="s">
        <v>29</v>
      </c>
      <c r="CS138" t="s">
        <v>33</v>
      </c>
      <c r="CT138" t="s">
        <v>29</v>
      </c>
      <c r="CU138" t="s">
        <v>31</v>
      </c>
      <c r="CV138" t="s">
        <v>31</v>
      </c>
      <c r="CW138" t="s">
        <v>31</v>
      </c>
      <c r="CX138" t="s">
        <v>72</v>
      </c>
      <c r="CY138" t="s">
        <v>72</v>
      </c>
      <c r="CZ138" t="s">
        <v>72</v>
      </c>
      <c r="DA138" t="s">
        <v>79</v>
      </c>
      <c r="DB138" t="s">
        <v>78</v>
      </c>
      <c r="DC138" t="s">
        <v>78</v>
      </c>
      <c r="DE138" t="s">
        <v>78</v>
      </c>
      <c r="DF138" t="s">
        <v>78</v>
      </c>
      <c r="DG138" t="s">
        <v>78</v>
      </c>
      <c r="DH138" t="s">
        <v>78</v>
      </c>
      <c r="DI138" t="s">
        <v>83</v>
      </c>
      <c r="DJ138" t="s">
        <v>88</v>
      </c>
      <c r="DK138" s="52">
        <v>40.666666666666671</v>
      </c>
      <c r="DL138" s="52">
        <v>0.50833333333333341</v>
      </c>
      <c r="DM138" s="52">
        <v>11.333333333333334</v>
      </c>
      <c r="DN138" s="52">
        <v>19.333333333333332</v>
      </c>
      <c r="DO138" s="52">
        <v>6</v>
      </c>
      <c r="DP138" s="52">
        <v>0.15</v>
      </c>
      <c r="DQ138" s="52">
        <v>16.39622641509434</v>
      </c>
      <c r="DR138" s="103">
        <v>8.5566037735849054</v>
      </c>
      <c r="DS138" s="103">
        <v>16.39622641509434</v>
      </c>
      <c r="DT138" s="103">
        <v>0</v>
      </c>
      <c r="DU138" s="103">
        <v>2.2830188679245285</v>
      </c>
      <c r="DV138" s="103">
        <v>2.2830188679245285</v>
      </c>
      <c r="DW138" s="103">
        <v>6.2735849056603774</v>
      </c>
      <c r="DX138" s="103">
        <v>0</v>
      </c>
      <c r="DY138" s="103">
        <v>0</v>
      </c>
      <c r="DZ138" s="103">
        <v>6.2735849056603774</v>
      </c>
      <c r="EA138" s="103">
        <v>7.8396226415094343</v>
      </c>
      <c r="EB138" s="103">
        <v>0</v>
      </c>
      <c r="EC138" s="103">
        <v>7.8396226415094343</v>
      </c>
      <c r="ED138" s="103">
        <v>0</v>
      </c>
      <c r="EE138" s="103">
        <v>0</v>
      </c>
      <c r="EF138" s="103">
        <v>0</v>
      </c>
      <c r="EG138" s="104"/>
      <c r="EH138" s="103">
        <v>7.8396226415094343</v>
      </c>
    </row>
    <row r="139" spans="2:138" x14ac:dyDescent="0.25">
      <c r="B139">
        <v>29</v>
      </c>
      <c r="C139" t="s">
        <v>405</v>
      </c>
      <c r="D139">
        <v>1</v>
      </c>
      <c r="E139" s="53">
        <v>44809.346608796295</v>
      </c>
      <c r="F139" s="48" t="s">
        <v>670</v>
      </c>
      <c r="G139" s="50" t="s">
        <v>663</v>
      </c>
      <c r="H139" t="s">
        <v>664</v>
      </c>
      <c r="J139" t="s">
        <v>740</v>
      </c>
      <c r="K139">
        <v>0</v>
      </c>
      <c r="L139" t="s">
        <v>7</v>
      </c>
      <c r="M139">
        <v>330</v>
      </c>
      <c r="N139" t="s">
        <v>7</v>
      </c>
      <c r="O139">
        <v>0</v>
      </c>
      <c r="P139" t="s">
        <v>7</v>
      </c>
      <c r="Q139">
        <v>0</v>
      </c>
      <c r="R139" t="s">
        <v>7</v>
      </c>
      <c r="S139">
        <v>0</v>
      </c>
      <c r="T139" t="s">
        <v>7</v>
      </c>
      <c r="U139">
        <v>0</v>
      </c>
      <c r="V139" t="s">
        <v>7</v>
      </c>
      <c r="W139">
        <v>0</v>
      </c>
      <c r="X139" t="s">
        <v>7</v>
      </c>
      <c r="Y139" t="s">
        <v>7</v>
      </c>
      <c r="Z139">
        <v>8</v>
      </c>
      <c r="AA139" t="s">
        <v>10</v>
      </c>
      <c r="AB139" t="s">
        <v>669</v>
      </c>
      <c r="AC139" t="s">
        <v>13</v>
      </c>
      <c r="AD139" t="s">
        <v>15</v>
      </c>
      <c r="AE139" t="s">
        <v>18</v>
      </c>
      <c r="AF139" t="s">
        <v>26</v>
      </c>
      <c r="AG139" t="s">
        <v>147</v>
      </c>
      <c r="AH139" t="s">
        <v>147</v>
      </c>
      <c r="AI139" t="s">
        <v>32</v>
      </c>
      <c r="AJ139" t="s">
        <v>32</v>
      </c>
      <c r="AK139" t="s">
        <v>31</v>
      </c>
      <c r="AL139" t="s">
        <v>33</v>
      </c>
      <c r="AM139" t="s">
        <v>32</v>
      </c>
      <c r="AN139" t="s">
        <v>33</v>
      </c>
      <c r="AO139" t="s">
        <v>32</v>
      </c>
      <c r="AP139" t="s">
        <v>33</v>
      </c>
      <c r="AQ139" t="s">
        <v>31</v>
      </c>
      <c r="AR139" t="s">
        <v>30</v>
      </c>
      <c r="AS139" t="s">
        <v>29</v>
      </c>
      <c r="AT139" t="s">
        <v>29</v>
      </c>
      <c r="AW139" t="s">
        <v>32</v>
      </c>
      <c r="AX139" t="s">
        <v>32</v>
      </c>
      <c r="AY139" t="s">
        <v>34</v>
      </c>
      <c r="AZ139" t="s">
        <v>31</v>
      </c>
      <c r="BA139" t="s">
        <v>29</v>
      </c>
      <c r="BB139" t="s">
        <v>29</v>
      </c>
      <c r="BC139" t="s">
        <v>29</v>
      </c>
      <c r="BD139" t="s">
        <v>50</v>
      </c>
      <c r="BE139" t="s">
        <v>51</v>
      </c>
      <c r="BF139" t="s">
        <v>31</v>
      </c>
      <c r="BG139" t="s">
        <v>51</v>
      </c>
      <c r="BH139" t="s">
        <v>31</v>
      </c>
      <c r="BI139" t="s">
        <v>31</v>
      </c>
      <c r="BJ139" t="s">
        <v>50</v>
      </c>
      <c r="BK139" t="s">
        <v>50</v>
      </c>
      <c r="BL139" t="s">
        <v>49</v>
      </c>
      <c r="BM139" t="s">
        <v>49</v>
      </c>
      <c r="BN139" t="s">
        <v>31</v>
      </c>
      <c r="BO139" t="s">
        <v>34</v>
      </c>
      <c r="BP139" t="s">
        <v>157</v>
      </c>
      <c r="BQ139" t="s">
        <v>156</v>
      </c>
      <c r="BR139" t="s">
        <v>157</v>
      </c>
      <c r="BS139" t="s">
        <v>31</v>
      </c>
      <c r="BT139" t="s">
        <v>31</v>
      </c>
      <c r="CE139" t="s">
        <v>29</v>
      </c>
      <c r="CF139" t="s">
        <v>29</v>
      </c>
      <c r="CI139" t="s">
        <v>30</v>
      </c>
      <c r="CJ139" t="s">
        <v>32</v>
      </c>
      <c r="CK139" t="s">
        <v>32</v>
      </c>
      <c r="CL139" t="s">
        <v>33</v>
      </c>
      <c r="CM139" t="s">
        <v>33</v>
      </c>
      <c r="CN139" t="s">
        <v>33</v>
      </c>
      <c r="CO139" t="s">
        <v>29</v>
      </c>
      <c r="CP139" t="s">
        <v>32</v>
      </c>
      <c r="CQ139" t="s">
        <v>29</v>
      </c>
      <c r="CR139" t="s">
        <v>29</v>
      </c>
      <c r="CS139" t="s">
        <v>33</v>
      </c>
      <c r="CT139" t="s">
        <v>29</v>
      </c>
      <c r="CU139" t="s">
        <v>31</v>
      </c>
      <c r="CV139" t="s">
        <v>31</v>
      </c>
      <c r="CW139" t="s">
        <v>30</v>
      </c>
      <c r="CX139" t="s">
        <v>74</v>
      </c>
      <c r="CY139" t="s">
        <v>74</v>
      </c>
      <c r="CZ139" t="s">
        <v>74</v>
      </c>
      <c r="DA139" t="s">
        <v>76</v>
      </c>
      <c r="DB139" t="s">
        <v>76</v>
      </c>
      <c r="DC139" t="s">
        <v>78</v>
      </c>
      <c r="DE139" t="s">
        <v>78</v>
      </c>
      <c r="DF139" t="s">
        <v>79</v>
      </c>
      <c r="DG139" t="s">
        <v>79</v>
      </c>
      <c r="DH139" t="s">
        <v>79</v>
      </c>
      <c r="DI139" t="s">
        <v>84</v>
      </c>
      <c r="DJ139" t="s">
        <v>88</v>
      </c>
      <c r="DK139" s="52">
        <v>51.666666666666671</v>
      </c>
      <c r="DL139" s="52">
        <v>0.64583333333333337</v>
      </c>
      <c r="DM139" s="52">
        <v>16.666666666666668</v>
      </c>
      <c r="DN139" s="52">
        <v>25.333333333333332</v>
      </c>
      <c r="DO139" s="52">
        <v>9.3333333333333321</v>
      </c>
      <c r="DP139" s="52">
        <v>0.23333333333333331</v>
      </c>
      <c r="DQ139" s="52">
        <v>13.433962264150944</v>
      </c>
      <c r="DR139" s="103">
        <v>12.150943396226415</v>
      </c>
      <c r="DS139" s="103">
        <v>13.433962264150944</v>
      </c>
      <c r="DT139" s="103">
        <v>0</v>
      </c>
      <c r="DU139" s="103">
        <v>4.0283018867924527</v>
      </c>
      <c r="DV139" s="103">
        <v>4.0283018867924527</v>
      </c>
      <c r="DW139" s="103">
        <v>7.8207547169811322</v>
      </c>
      <c r="DX139" s="103">
        <v>0</v>
      </c>
      <c r="DY139" s="103">
        <v>0</v>
      </c>
      <c r="DZ139" s="103">
        <v>7.8207547169811322</v>
      </c>
      <c r="EA139" s="103">
        <v>1.2830188679245282</v>
      </c>
      <c r="EB139" s="103">
        <v>0</v>
      </c>
      <c r="EC139" s="103">
        <v>1.2830188679245282</v>
      </c>
      <c r="ED139" s="103">
        <v>0.30188679245283018</v>
      </c>
      <c r="EE139" s="103">
        <v>0</v>
      </c>
      <c r="EF139" s="103">
        <v>0</v>
      </c>
      <c r="EG139" s="104"/>
      <c r="EH139" s="103">
        <v>1.5849056603773584</v>
      </c>
    </row>
    <row r="140" spans="2:138" x14ac:dyDescent="0.25">
      <c r="B140">
        <v>30</v>
      </c>
      <c r="C140" t="s">
        <v>405</v>
      </c>
      <c r="D140">
        <v>1</v>
      </c>
      <c r="E140" s="53">
        <v>44809.375914351855</v>
      </c>
      <c r="F140" s="48" t="s">
        <v>672</v>
      </c>
      <c r="G140" s="50" t="s">
        <v>663</v>
      </c>
      <c r="H140" t="s">
        <v>664</v>
      </c>
      <c r="J140" t="s">
        <v>741</v>
      </c>
      <c r="K140">
        <v>0</v>
      </c>
      <c r="L140" t="s">
        <v>7</v>
      </c>
      <c r="M140">
        <v>100</v>
      </c>
      <c r="N140" t="s">
        <v>7</v>
      </c>
      <c r="O140">
        <v>0</v>
      </c>
      <c r="P140" t="s">
        <v>7</v>
      </c>
      <c r="Q140">
        <v>0</v>
      </c>
      <c r="R140" t="s">
        <v>7</v>
      </c>
      <c r="S140">
        <v>0</v>
      </c>
      <c r="T140" t="s">
        <v>7</v>
      </c>
      <c r="U140">
        <v>0</v>
      </c>
      <c r="V140" t="s">
        <v>7</v>
      </c>
      <c r="W140">
        <v>0</v>
      </c>
      <c r="X140" t="s">
        <v>7</v>
      </c>
      <c r="Y140" t="s">
        <v>6</v>
      </c>
      <c r="Z140">
        <v>5</v>
      </c>
      <c r="AA140" t="s">
        <v>10</v>
      </c>
      <c r="AB140" t="s">
        <v>671</v>
      </c>
      <c r="AC140" t="s">
        <v>12</v>
      </c>
      <c r="AD140" t="s">
        <v>16</v>
      </c>
      <c r="AE140" t="s">
        <v>19</v>
      </c>
      <c r="AF140" t="s">
        <v>26</v>
      </c>
      <c r="AG140" t="s">
        <v>147</v>
      </c>
      <c r="AH140" t="s">
        <v>147</v>
      </c>
      <c r="AI140" t="s">
        <v>33</v>
      </c>
      <c r="AJ140" t="s">
        <v>29</v>
      </c>
      <c r="AK140" t="s">
        <v>32</v>
      </c>
      <c r="AL140" t="s">
        <v>32</v>
      </c>
      <c r="AM140" t="s">
        <v>30</v>
      </c>
      <c r="AN140" t="s">
        <v>29</v>
      </c>
      <c r="AO140" t="s">
        <v>32</v>
      </c>
      <c r="AP140" t="s">
        <v>33</v>
      </c>
      <c r="AQ140" t="s">
        <v>33</v>
      </c>
      <c r="AR140" t="s">
        <v>33</v>
      </c>
      <c r="AS140" t="s">
        <v>33</v>
      </c>
      <c r="AT140" t="s">
        <v>33</v>
      </c>
      <c r="AW140" t="s">
        <v>33</v>
      </c>
      <c r="AX140" t="s">
        <v>33</v>
      </c>
      <c r="AY140" t="s">
        <v>34</v>
      </c>
      <c r="AZ140" t="s">
        <v>29</v>
      </c>
      <c r="BA140" t="s">
        <v>29</v>
      </c>
      <c r="BB140" t="s">
        <v>29</v>
      </c>
      <c r="BC140" t="s">
        <v>29</v>
      </c>
      <c r="BD140" t="s">
        <v>51</v>
      </c>
      <c r="BE140" t="s">
        <v>51</v>
      </c>
      <c r="BF140" t="s">
        <v>31</v>
      </c>
      <c r="BG140" t="s">
        <v>50</v>
      </c>
      <c r="BH140" t="s">
        <v>48</v>
      </c>
      <c r="BI140" t="s">
        <v>31</v>
      </c>
      <c r="BJ140" t="s">
        <v>51</v>
      </c>
      <c r="BK140" t="s">
        <v>51</v>
      </c>
      <c r="BL140" t="s">
        <v>48</v>
      </c>
      <c r="BM140" t="s">
        <v>51</v>
      </c>
      <c r="BN140" t="s">
        <v>48</v>
      </c>
      <c r="BO140" t="s">
        <v>34</v>
      </c>
      <c r="BP140" t="s">
        <v>278</v>
      </c>
      <c r="BQ140" t="s">
        <v>34</v>
      </c>
      <c r="BR140" t="s">
        <v>31</v>
      </c>
      <c r="BS140" t="s">
        <v>29</v>
      </c>
      <c r="BT140" t="s">
        <v>29</v>
      </c>
      <c r="CE140" t="s">
        <v>29</v>
      </c>
      <c r="CF140" t="s">
        <v>29</v>
      </c>
      <c r="CI140" t="s">
        <v>29</v>
      </c>
      <c r="CJ140" t="s">
        <v>33</v>
      </c>
      <c r="CK140" t="s">
        <v>33</v>
      </c>
      <c r="CL140" t="s">
        <v>32</v>
      </c>
      <c r="CM140" t="s">
        <v>31</v>
      </c>
      <c r="CN140" t="s">
        <v>33</v>
      </c>
      <c r="CO140" t="s">
        <v>33</v>
      </c>
      <c r="CP140" t="s">
        <v>33</v>
      </c>
      <c r="CQ140" t="s">
        <v>29</v>
      </c>
      <c r="CR140" t="s">
        <v>29</v>
      </c>
      <c r="CS140" t="s">
        <v>31</v>
      </c>
      <c r="CT140" t="s">
        <v>31</v>
      </c>
      <c r="CU140" t="s">
        <v>29</v>
      </c>
      <c r="CV140" t="s">
        <v>29</v>
      </c>
      <c r="CW140" t="s">
        <v>29</v>
      </c>
      <c r="CX140" t="s">
        <v>73</v>
      </c>
      <c r="CY140" t="s">
        <v>73</v>
      </c>
      <c r="CZ140" t="s">
        <v>73</v>
      </c>
      <c r="DA140" t="s">
        <v>78</v>
      </c>
      <c r="DB140" t="s">
        <v>78</v>
      </c>
      <c r="DC140" t="s">
        <v>78</v>
      </c>
      <c r="DE140" t="s">
        <v>78</v>
      </c>
      <c r="DF140" t="s">
        <v>78</v>
      </c>
      <c r="DG140" t="s">
        <v>78</v>
      </c>
      <c r="DH140" t="s">
        <v>78</v>
      </c>
      <c r="DI140" t="s">
        <v>84</v>
      </c>
      <c r="DJ140" t="s">
        <v>88</v>
      </c>
      <c r="DK140" s="52">
        <v>45.333333333333336</v>
      </c>
      <c r="DL140" s="52">
        <v>0.56666666666666665</v>
      </c>
      <c r="DM140" s="52">
        <v>16.166666666666668</v>
      </c>
      <c r="DN140" s="52">
        <v>17.833333333333332</v>
      </c>
      <c r="DO140" s="52">
        <v>11.166666666666666</v>
      </c>
      <c r="DP140" s="52">
        <v>0.27916666666666667</v>
      </c>
      <c r="DQ140" s="52">
        <v>8.3482142857142865</v>
      </c>
      <c r="DR140" s="103">
        <v>7.2321428571428577</v>
      </c>
      <c r="DS140" s="103">
        <v>8.3482142857142865</v>
      </c>
      <c r="DT140" s="103">
        <v>0</v>
      </c>
      <c r="DU140" s="103">
        <v>2.8571428571428572</v>
      </c>
      <c r="DV140" s="103">
        <v>2.8571428571428572</v>
      </c>
      <c r="DW140" s="103">
        <v>4.375</v>
      </c>
      <c r="DX140" s="103">
        <v>0</v>
      </c>
      <c r="DY140" s="103">
        <v>0</v>
      </c>
      <c r="DZ140" s="103">
        <v>4.375</v>
      </c>
      <c r="EA140" s="103">
        <v>1.1160714285714286</v>
      </c>
      <c r="EB140" s="103">
        <v>0</v>
      </c>
      <c r="EC140" s="103">
        <v>1.1160714285714286</v>
      </c>
      <c r="ED140" s="103">
        <v>0</v>
      </c>
      <c r="EE140" s="103">
        <v>0</v>
      </c>
      <c r="EF140" s="103">
        <v>0</v>
      </c>
      <c r="EG140" s="104"/>
      <c r="EH140" s="103">
        <v>1.1160714285714286</v>
      </c>
    </row>
    <row r="141" spans="2:138" x14ac:dyDescent="0.25">
      <c r="B141">
        <v>31</v>
      </c>
      <c r="C141" t="s">
        <v>405</v>
      </c>
      <c r="D141">
        <v>1</v>
      </c>
      <c r="E141" s="53">
        <v>44809.396979166668</v>
      </c>
      <c r="F141" s="48" t="s">
        <v>673</v>
      </c>
      <c r="G141" s="50" t="s">
        <v>663</v>
      </c>
      <c r="H141" t="s">
        <v>664</v>
      </c>
      <c r="J141" t="s">
        <v>742</v>
      </c>
      <c r="K141">
        <v>0</v>
      </c>
      <c r="L141" t="s">
        <v>7</v>
      </c>
      <c r="M141">
        <v>52</v>
      </c>
      <c r="N141" t="s">
        <v>7</v>
      </c>
      <c r="O141">
        <v>0</v>
      </c>
      <c r="P141" t="s">
        <v>7</v>
      </c>
      <c r="Q141">
        <v>0</v>
      </c>
      <c r="R141" t="s">
        <v>7</v>
      </c>
      <c r="S141">
        <v>0</v>
      </c>
      <c r="T141" t="s">
        <v>7</v>
      </c>
      <c r="U141">
        <v>0</v>
      </c>
      <c r="V141" t="s">
        <v>7</v>
      </c>
      <c r="W141">
        <v>0</v>
      </c>
      <c r="X141" t="s">
        <v>7</v>
      </c>
      <c r="Y141" t="s">
        <v>6</v>
      </c>
      <c r="Z141">
        <v>40</v>
      </c>
      <c r="AA141" t="s">
        <v>10</v>
      </c>
      <c r="AB141" t="s">
        <v>288</v>
      </c>
      <c r="AC141" t="s">
        <v>12</v>
      </c>
      <c r="AD141" t="s">
        <v>15</v>
      </c>
      <c r="AE141" t="s">
        <v>18</v>
      </c>
      <c r="AF141" t="s">
        <v>26</v>
      </c>
      <c r="AG141" t="s">
        <v>147</v>
      </c>
      <c r="AH141" t="s">
        <v>147</v>
      </c>
      <c r="AI141" t="s">
        <v>31</v>
      </c>
      <c r="AJ141" t="s">
        <v>30</v>
      </c>
      <c r="AK141" t="s">
        <v>31</v>
      </c>
      <c r="AL141" t="s">
        <v>33</v>
      </c>
      <c r="AM141" t="s">
        <v>31</v>
      </c>
      <c r="AN141" t="s">
        <v>30</v>
      </c>
      <c r="AO141" t="s">
        <v>33</v>
      </c>
      <c r="AP141" t="s">
        <v>33</v>
      </c>
      <c r="AQ141" t="s">
        <v>33</v>
      </c>
      <c r="AR141" t="s">
        <v>31</v>
      </c>
      <c r="AS141" t="s">
        <v>31</v>
      </c>
      <c r="AT141" t="s">
        <v>31</v>
      </c>
      <c r="AW141" t="s">
        <v>33</v>
      </c>
      <c r="AX141" t="s">
        <v>33</v>
      </c>
      <c r="AY141" t="s">
        <v>34</v>
      </c>
      <c r="AZ141" t="s">
        <v>31</v>
      </c>
      <c r="BA141" t="s">
        <v>31</v>
      </c>
      <c r="BB141" t="s">
        <v>30</v>
      </c>
      <c r="BC141" t="s">
        <v>30</v>
      </c>
      <c r="BD141" t="s">
        <v>50</v>
      </c>
      <c r="BE141" t="s">
        <v>50</v>
      </c>
      <c r="BF141" t="s">
        <v>50</v>
      </c>
      <c r="BG141" t="s">
        <v>51</v>
      </c>
      <c r="BH141" t="s">
        <v>49</v>
      </c>
      <c r="BI141" t="s">
        <v>50</v>
      </c>
      <c r="BJ141" t="s">
        <v>51</v>
      </c>
      <c r="BK141" t="s">
        <v>51</v>
      </c>
      <c r="BL141" t="s">
        <v>31</v>
      </c>
      <c r="BM141" t="s">
        <v>50</v>
      </c>
      <c r="BN141" t="s">
        <v>49</v>
      </c>
      <c r="BO141" t="s">
        <v>34</v>
      </c>
      <c r="BP141" t="s">
        <v>157</v>
      </c>
      <c r="BQ141" t="s">
        <v>157</v>
      </c>
      <c r="BR141" t="s">
        <v>157</v>
      </c>
      <c r="BS141" t="s">
        <v>32</v>
      </c>
      <c r="BT141" t="s">
        <v>30</v>
      </c>
      <c r="CE141" t="s">
        <v>30</v>
      </c>
      <c r="CF141" t="s">
        <v>29</v>
      </c>
      <c r="CI141" t="s">
        <v>33</v>
      </c>
      <c r="CJ141" t="s">
        <v>29</v>
      </c>
      <c r="CK141" t="s">
        <v>29</v>
      </c>
      <c r="CL141" t="s">
        <v>33</v>
      </c>
      <c r="CM141" t="s">
        <v>31</v>
      </c>
      <c r="CN141" t="s">
        <v>33</v>
      </c>
      <c r="CO141" t="s">
        <v>33</v>
      </c>
      <c r="CP141" t="s">
        <v>33</v>
      </c>
      <c r="CQ141" t="s">
        <v>30</v>
      </c>
      <c r="CR141" t="s">
        <v>29</v>
      </c>
      <c r="CS141" t="s">
        <v>32</v>
      </c>
      <c r="CT141" t="s">
        <v>30</v>
      </c>
      <c r="CU141" t="s">
        <v>29</v>
      </c>
      <c r="CV141" t="s">
        <v>31</v>
      </c>
      <c r="CW141" t="s">
        <v>32</v>
      </c>
      <c r="CX141" t="s">
        <v>73</v>
      </c>
      <c r="CY141" t="s">
        <v>73</v>
      </c>
      <c r="CZ141" t="s">
        <v>73</v>
      </c>
      <c r="DA141" t="s">
        <v>76</v>
      </c>
      <c r="DB141" t="s">
        <v>78</v>
      </c>
      <c r="DC141" t="s">
        <v>78</v>
      </c>
      <c r="DE141" t="s">
        <v>78</v>
      </c>
      <c r="DF141" t="s">
        <v>78</v>
      </c>
      <c r="DG141" t="s">
        <v>78</v>
      </c>
      <c r="DH141" t="s">
        <v>78</v>
      </c>
      <c r="DI141" t="s">
        <v>84</v>
      </c>
      <c r="DJ141" t="s">
        <v>88</v>
      </c>
      <c r="DK141" s="52">
        <v>46.8</v>
      </c>
      <c r="DL141" s="52">
        <v>0.58499999999999996</v>
      </c>
      <c r="DM141" s="52">
        <v>17.8</v>
      </c>
      <c r="DN141" s="52">
        <v>21.466666666666669</v>
      </c>
      <c r="DO141" s="52">
        <v>13</v>
      </c>
      <c r="DP141" s="52">
        <v>0.32500000000000001</v>
      </c>
      <c r="DQ141" s="52">
        <v>10.980952380952379</v>
      </c>
      <c r="DR141" s="103">
        <v>9.723809523809523</v>
      </c>
      <c r="DS141" s="103">
        <v>10.980952380952379</v>
      </c>
      <c r="DT141" s="103">
        <v>0</v>
      </c>
      <c r="DU141" s="103">
        <v>4.019047619047619</v>
      </c>
      <c r="DV141" s="103">
        <v>4.019047619047619</v>
      </c>
      <c r="DW141" s="103">
        <v>4.3047619047619046</v>
      </c>
      <c r="DX141" s="103">
        <v>0</v>
      </c>
      <c r="DY141" s="103">
        <v>0</v>
      </c>
      <c r="DZ141" s="103">
        <v>4.3047619047619046</v>
      </c>
      <c r="EA141" s="103">
        <v>1.2571428571428571</v>
      </c>
      <c r="EB141" s="103">
        <v>0</v>
      </c>
      <c r="EC141" s="103">
        <v>1.2571428571428571</v>
      </c>
      <c r="ED141" s="103">
        <v>0</v>
      </c>
      <c r="EE141" s="103">
        <v>0</v>
      </c>
      <c r="EF141" s="103">
        <v>1.4</v>
      </c>
      <c r="EG141" s="104"/>
      <c r="EH141" s="103">
        <v>1.2571428571428571</v>
      </c>
    </row>
    <row r="142" spans="2:138" x14ac:dyDescent="0.25">
      <c r="B142">
        <v>32</v>
      </c>
      <c r="C142" t="s">
        <v>405</v>
      </c>
      <c r="D142">
        <v>1</v>
      </c>
      <c r="E142" s="53">
        <v>44809.411504629628</v>
      </c>
      <c r="F142" s="48" t="s">
        <v>674</v>
      </c>
      <c r="G142" s="50" t="s">
        <v>663</v>
      </c>
      <c r="H142" t="s">
        <v>664</v>
      </c>
      <c r="J142" t="s">
        <v>743</v>
      </c>
      <c r="K142">
        <v>0</v>
      </c>
      <c r="L142" t="s">
        <v>7</v>
      </c>
      <c r="M142">
        <v>70</v>
      </c>
      <c r="N142" t="s">
        <v>7</v>
      </c>
      <c r="O142">
        <v>0</v>
      </c>
      <c r="P142" t="s">
        <v>7</v>
      </c>
      <c r="Q142">
        <v>0</v>
      </c>
      <c r="R142" t="s">
        <v>7</v>
      </c>
      <c r="S142">
        <v>0</v>
      </c>
      <c r="T142" t="s">
        <v>7</v>
      </c>
      <c r="U142">
        <v>0</v>
      </c>
      <c r="V142" t="s">
        <v>7</v>
      </c>
      <c r="W142">
        <v>0</v>
      </c>
      <c r="X142" t="s">
        <v>7</v>
      </c>
      <c r="Y142" t="s">
        <v>6</v>
      </c>
      <c r="Z142">
        <v>5</v>
      </c>
      <c r="AA142" t="s">
        <v>10</v>
      </c>
      <c r="AB142" t="s">
        <v>671</v>
      </c>
      <c r="AC142" t="s">
        <v>12</v>
      </c>
      <c r="AD142" t="s">
        <v>15</v>
      </c>
      <c r="AE142" t="s">
        <v>18</v>
      </c>
      <c r="AF142" t="s">
        <v>26</v>
      </c>
      <c r="AG142" t="s">
        <v>147</v>
      </c>
      <c r="AH142" t="s">
        <v>147</v>
      </c>
      <c r="AI142" t="s">
        <v>32</v>
      </c>
      <c r="AJ142" t="s">
        <v>30</v>
      </c>
      <c r="AK142" t="s">
        <v>31</v>
      </c>
      <c r="AL142" t="s">
        <v>33</v>
      </c>
      <c r="AM142" t="s">
        <v>30</v>
      </c>
      <c r="AN142" t="s">
        <v>32</v>
      </c>
      <c r="AO142" t="s">
        <v>33</v>
      </c>
      <c r="AP142" t="s">
        <v>32</v>
      </c>
      <c r="AQ142" t="s">
        <v>33</v>
      </c>
      <c r="AR142" t="s">
        <v>31</v>
      </c>
      <c r="AS142" t="s">
        <v>31</v>
      </c>
      <c r="AT142" t="s">
        <v>31</v>
      </c>
      <c r="AW142" t="s">
        <v>33</v>
      </c>
      <c r="AX142" t="s">
        <v>33</v>
      </c>
      <c r="AY142" t="s">
        <v>34</v>
      </c>
      <c r="AZ142" t="s">
        <v>29</v>
      </c>
      <c r="BA142" t="s">
        <v>29</v>
      </c>
      <c r="BB142" t="s">
        <v>29</v>
      </c>
      <c r="BC142" t="s">
        <v>29</v>
      </c>
      <c r="BD142" t="s">
        <v>50</v>
      </c>
      <c r="BE142" t="s">
        <v>50</v>
      </c>
      <c r="BF142" t="s">
        <v>50</v>
      </c>
      <c r="BG142" t="s">
        <v>51</v>
      </c>
      <c r="BH142" t="s">
        <v>31</v>
      </c>
      <c r="BI142" t="s">
        <v>31</v>
      </c>
      <c r="BJ142" t="s">
        <v>51</v>
      </c>
      <c r="BK142" t="s">
        <v>50</v>
      </c>
      <c r="BL142" t="s">
        <v>49</v>
      </c>
      <c r="BM142" t="s">
        <v>31</v>
      </c>
      <c r="BN142" t="s">
        <v>49</v>
      </c>
      <c r="BO142" t="s">
        <v>34</v>
      </c>
      <c r="BP142" t="s">
        <v>157</v>
      </c>
      <c r="BQ142" t="s">
        <v>157</v>
      </c>
      <c r="BR142" t="s">
        <v>157</v>
      </c>
      <c r="BS142" t="s">
        <v>33</v>
      </c>
      <c r="BT142" t="s">
        <v>29</v>
      </c>
      <c r="CE142" t="s">
        <v>30</v>
      </c>
      <c r="CF142" t="s">
        <v>30</v>
      </c>
      <c r="CI142" t="s">
        <v>29</v>
      </c>
      <c r="CJ142" t="s">
        <v>31</v>
      </c>
      <c r="CK142" t="s">
        <v>31</v>
      </c>
      <c r="CL142" t="s">
        <v>29</v>
      </c>
      <c r="CM142" t="s">
        <v>29</v>
      </c>
      <c r="CN142" t="s">
        <v>33</v>
      </c>
      <c r="CO142" t="s">
        <v>32</v>
      </c>
      <c r="CP142" t="s">
        <v>33</v>
      </c>
      <c r="CQ142" t="s">
        <v>29</v>
      </c>
      <c r="CR142" t="s">
        <v>29</v>
      </c>
      <c r="CS142" t="s">
        <v>31</v>
      </c>
      <c r="CT142" t="s">
        <v>29</v>
      </c>
      <c r="CU142" t="s">
        <v>29</v>
      </c>
      <c r="CV142" t="s">
        <v>29</v>
      </c>
      <c r="CW142" t="s">
        <v>30</v>
      </c>
      <c r="CX142" t="s">
        <v>73</v>
      </c>
      <c r="CY142" t="s">
        <v>73</v>
      </c>
      <c r="CZ142" t="s">
        <v>74</v>
      </c>
      <c r="DA142" t="s">
        <v>78</v>
      </c>
      <c r="DB142" t="s">
        <v>77</v>
      </c>
      <c r="DC142" t="s">
        <v>78</v>
      </c>
      <c r="DE142" t="s">
        <v>78</v>
      </c>
      <c r="DF142" t="s">
        <v>78</v>
      </c>
      <c r="DG142" t="s">
        <v>78</v>
      </c>
      <c r="DH142" t="s">
        <v>78</v>
      </c>
      <c r="DI142" t="s">
        <v>31</v>
      </c>
      <c r="DJ142" t="s">
        <v>88</v>
      </c>
      <c r="DK142" s="52">
        <v>40.399999999999991</v>
      </c>
      <c r="DL142" s="52">
        <v>0.50499999999999989</v>
      </c>
      <c r="DM142" s="52">
        <v>14.6</v>
      </c>
      <c r="DN142" s="52">
        <v>17.600000000000001</v>
      </c>
      <c r="DO142" s="52">
        <v>9</v>
      </c>
      <c r="DP142" s="52">
        <v>0.22500000000000001</v>
      </c>
      <c r="DQ142" s="52">
        <v>10.571428571428571</v>
      </c>
      <c r="DR142" s="103">
        <v>7.9047619047619051</v>
      </c>
      <c r="DS142" s="103">
        <v>10.571428571428571</v>
      </c>
      <c r="DT142" s="103">
        <v>0</v>
      </c>
      <c r="DU142" s="103">
        <v>1.9523809523809523</v>
      </c>
      <c r="DV142" s="103">
        <v>1.9523809523809523</v>
      </c>
      <c r="DW142" s="103">
        <v>5.9523809523809526</v>
      </c>
      <c r="DX142" s="103">
        <v>0</v>
      </c>
      <c r="DY142" s="103">
        <v>0</v>
      </c>
      <c r="DZ142" s="103">
        <v>5.9523809523809526</v>
      </c>
      <c r="EA142" s="103">
        <v>2.6666666666666665</v>
      </c>
      <c r="EB142" s="103">
        <v>0</v>
      </c>
      <c r="EC142" s="103">
        <v>2.6666666666666665</v>
      </c>
      <c r="ED142" s="103">
        <v>0</v>
      </c>
      <c r="EE142" s="103">
        <v>0</v>
      </c>
      <c r="EF142" s="103">
        <v>0</v>
      </c>
      <c r="EG142" s="104"/>
      <c r="EH142" s="103">
        <v>2.6666666666666665</v>
      </c>
    </row>
    <row r="143" spans="2:138" x14ac:dyDescent="0.25">
      <c r="B143">
        <v>33</v>
      </c>
      <c r="C143" t="s">
        <v>405</v>
      </c>
      <c r="D143">
        <v>1</v>
      </c>
      <c r="E143" s="53">
        <v>44809.454282407409</v>
      </c>
      <c r="F143" s="48" t="s">
        <v>676</v>
      </c>
      <c r="G143" s="50" t="s">
        <v>663</v>
      </c>
      <c r="H143" t="s">
        <v>664</v>
      </c>
      <c r="J143" t="s">
        <v>744</v>
      </c>
      <c r="K143">
        <v>0</v>
      </c>
      <c r="L143" t="s">
        <v>7</v>
      </c>
      <c r="M143">
        <v>170</v>
      </c>
      <c r="N143" t="s">
        <v>7</v>
      </c>
      <c r="O143">
        <v>0</v>
      </c>
      <c r="P143" t="s">
        <v>7</v>
      </c>
      <c r="Q143">
        <v>0</v>
      </c>
      <c r="R143" t="s">
        <v>7</v>
      </c>
      <c r="S143">
        <v>0</v>
      </c>
      <c r="T143" t="s">
        <v>7</v>
      </c>
      <c r="U143">
        <v>0</v>
      </c>
      <c r="V143" t="s">
        <v>7</v>
      </c>
      <c r="W143">
        <v>0</v>
      </c>
      <c r="X143" t="s">
        <v>7</v>
      </c>
      <c r="Y143" t="s">
        <v>6</v>
      </c>
      <c r="Z143">
        <v>17</v>
      </c>
      <c r="AA143" t="s">
        <v>9</v>
      </c>
      <c r="AB143" t="s">
        <v>675</v>
      </c>
      <c r="AC143" t="s">
        <v>12</v>
      </c>
      <c r="AD143" t="s">
        <v>15</v>
      </c>
      <c r="AE143" t="s">
        <v>297</v>
      </c>
      <c r="AF143" t="s">
        <v>26</v>
      </c>
      <c r="AG143" t="s">
        <v>147</v>
      </c>
      <c r="AH143" t="s">
        <v>147</v>
      </c>
      <c r="AI143" t="s">
        <v>33</v>
      </c>
      <c r="AJ143" t="s">
        <v>31</v>
      </c>
      <c r="AK143" t="s">
        <v>32</v>
      </c>
      <c r="AL143" t="s">
        <v>29</v>
      </c>
      <c r="AM143" t="s">
        <v>29</v>
      </c>
      <c r="AN143" t="s">
        <v>29</v>
      </c>
      <c r="AO143" t="s">
        <v>29</v>
      </c>
      <c r="AP143" t="s">
        <v>31</v>
      </c>
      <c r="AQ143" t="s">
        <v>32</v>
      </c>
      <c r="AR143" t="s">
        <v>30</v>
      </c>
      <c r="AS143" t="s">
        <v>30</v>
      </c>
      <c r="AT143" t="s">
        <v>30</v>
      </c>
      <c r="AW143" t="s">
        <v>32</v>
      </c>
      <c r="AX143" t="s">
        <v>32</v>
      </c>
      <c r="AY143" t="s">
        <v>34</v>
      </c>
      <c r="AZ143" t="s">
        <v>29</v>
      </c>
      <c r="BA143" t="s">
        <v>29</v>
      </c>
      <c r="BB143" t="s">
        <v>29</v>
      </c>
      <c r="BC143" t="s">
        <v>29</v>
      </c>
      <c r="BD143" t="s">
        <v>51</v>
      </c>
      <c r="BE143" t="s">
        <v>51</v>
      </c>
      <c r="BF143" t="s">
        <v>50</v>
      </c>
      <c r="BG143" t="s">
        <v>50</v>
      </c>
      <c r="BH143" t="s">
        <v>31</v>
      </c>
      <c r="BI143" t="s">
        <v>31</v>
      </c>
      <c r="BJ143" t="s">
        <v>50</v>
      </c>
      <c r="BK143" t="s">
        <v>51</v>
      </c>
      <c r="BL143" t="s">
        <v>31</v>
      </c>
      <c r="BM143" t="s">
        <v>31</v>
      </c>
      <c r="BN143" t="s">
        <v>48</v>
      </c>
      <c r="BO143" t="s">
        <v>34</v>
      </c>
      <c r="BP143" t="s">
        <v>254</v>
      </c>
      <c r="BQ143" t="s">
        <v>31</v>
      </c>
      <c r="BR143" t="s">
        <v>254</v>
      </c>
      <c r="BS143" t="s">
        <v>29</v>
      </c>
      <c r="BT143" t="s">
        <v>29</v>
      </c>
      <c r="CE143" t="s">
        <v>31</v>
      </c>
      <c r="CF143" t="s">
        <v>29</v>
      </c>
      <c r="CI143" t="s">
        <v>29</v>
      </c>
      <c r="CJ143" t="s">
        <v>29</v>
      </c>
      <c r="CK143" t="s">
        <v>31</v>
      </c>
      <c r="CL143" t="s">
        <v>30</v>
      </c>
      <c r="CM143" t="s">
        <v>29</v>
      </c>
      <c r="CN143" t="s">
        <v>33</v>
      </c>
      <c r="CO143" t="s">
        <v>33</v>
      </c>
      <c r="CP143" t="s">
        <v>33</v>
      </c>
      <c r="CQ143" t="s">
        <v>29</v>
      </c>
      <c r="CR143" t="s">
        <v>29</v>
      </c>
      <c r="CS143" t="s">
        <v>31</v>
      </c>
      <c r="CT143" t="s">
        <v>31</v>
      </c>
      <c r="CU143" t="s">
        <v>29</v>
      </c>
      <c r="CV143" t="s">
        <v>29</v>
      </c>
      <c r="CW143" t="s">
        <v>29</v>
      </c>
      <c r="CX143" t="s">
        <v>73</v>
      </c>
      <c r="CY143" t="s">
        <v>73</v>
      </c>
      <c r="CZ143" t="s">
        <v>73</v>
      </c>
      <c r="DA143" t="s">
        <v>78</v>
      </c>
      <c r="DB143" t="s">
        <v>78</v>
      </c>
      <c r="DC143" t="s">
        <v>78</v>
      </c>
      <c r="DE143" t="s">
        <v>78</v>
      </c>
      <c r="DF143" t="s">
        <v>78</v>
      </c>
      <c r="DG143" t="s">
        <v>78</v>
      </c>
      <c r="DH143" t="s">
        <v>78</v>
      </c>
      <c r="DI143" t="s">
        <v>84</v>
      </c>
      <c r="DJ143" t="s">
        <v>88</v>
      </c>
      <c r="DK143" s="52">
        <v>31.4</v>
      </c>
      <c r="DL143" s="52">
        <v>0.39249999999999996</v>
      </c>
      <c r="DM143" s="52">
        <v>12</v>
      </c>
      <c r="DN143" s="52">
        <v>13.333333333333334</v>
      </c>
      <c r="DO143" s="52">
        <v>8</v>
      </c>
      <c r="DP143" s="52">
        <v>0.2</v>
      </c>
      <c r="DQ143" s="52">
        <v>0</v>
      </c>
      <c r="DR143" s="103">
        <v>0</v>
      </c>
      <c r="DS143" s="103">
        <v>0</v>
      </c>
      <c r="DT143" s="103">
        <v>0</v>
      </c>
      <c r="DU143" s="103">
        <v>0</v>
      </c>
      <c r="DV143" s="103">
        <v>0</v>
      </c>
      <c r="DW143" s="103">
        <v>0</v>
      </c>
      <c r="DX143" s="103">
        <v>0</v>
      </c>
      <c r="DY143" s="103">
        <v>0</v>
      </c>
      <c r="DZ143" s="103">
        <v>0</v>
      </c>
      <c r="EA143" s="103">
        <v>0</v>
      </c>
      <c r="EB143" s="103">
        <v>0</v>
      </c>
      <c r="EC143" s="103">
        <v>0</v>
      </c>
      <c r="ED143" s="103">
        <v>0</v>
      </c>
      <c r="EE143" s="103">
        <v>0</v>
      </c>
      <c r="EF143" s="103">
        <v>0</v>
      </c>
      <c r="EG143" s="104"/>
      <c r="EH143" s="103">
        <v>0</v>
      </c>
    </row>
    <row r="144" spans="2:138" x14ac:dyDescent="0.25">
      <c r="B144" s="55">
        <v>34</v>
      </c>
      <c r="C144" s="62" t="s">
        <v>405</v>
      </c>
      <c r="D144" s="56">
        <v>1</v>
      </c>
      <c r="E144" s="63"/>
      <c r="F144" s="64"/>
      <c r="G144" s="63" t="s">
        <v>268</v>
      </c>
      <c r="H144" s="56"/>
      <c r="I144" s="65"/>
      <c r="J144" s="56" t="s">
        <v>818</v>
      </c>
      <c r="K144" s="56">
        <v>0</v>
      </c>
      <c r="L144" s="56"/>
      <c r="M144" s="56">
        <v>184.43</v>
      </c>
      <c r="N144" s="56" t="s">
        <v>88</v>
      </c>
      <c r="O144" s="56">
        <v>70.27</v>
      </c>
      <c r="P144" s="56" t="s">
        <v>88</v>
      </c>
      <c r="Q144" s="56">
        <v>0</v>
      </c>
      <c r="R144" s="56"/>
      <c r="S144" s="56">
        <v>0</v>
      </c>
      <c r="T144" s="56"/>
      <c r="U144" s="56">
        <v>0</v>
      </c>
      <c r="V144" s="56"/>
      <c r="W144" s="56">
        <v>0</v>
      </c>
      <c r="X144" s="56"/>
      <c r="Y144" s="56" t="s">
        <v>6</v>
      </c>
      <c r="Z144" s="56">
        <v>30</v>
      </c>
      <c r="AA144" s="56" t="s">
        <v>9</v>
      </c>
      <c r="AB144" s="56" t="s">
        <v>729</v>
      </c>
      <c r="AC144" s="56" t="s">
        <v>13</v>
      </c>
      <c r="AD144" s="56" t="s">
        <v>16</v>
      </c>
      <c r="AE144" s="56" t="s">
        <v>23</v>
      </c>
      <c r="AF144" s="56" t="s">
        <v>26</v>
      </c>
      <c r="AG144" s="56">
        <v>2</v>
      </c>
      <c r="AH144" s="56">
        <v>1</v>
      </c>
      <c r="AI144" s="56" t="s">
        <v>33</v>
      </c>
      <c r="AJ144" s="56" t="s">
        <v>32</v>
      </c>
      <c r="AK144" s="56" t="s">
        <v>32</v>
      </c>
      <c r="AL144" s="56" t="s">
        <v>32</v>
      </c>
      <c r="AM144" s="56" t="s">
        <v>30</v>
      </c>
      <c r="AN144" s="56" t="s">
        <v>32</v>
      </c>
      <c r="AO144" s="56" t="s">
        <v>32</v>
      </c>
      <c r="AP144" s="56" t="s">
        <v>33</v>
      </c>
      <c r="AQ144" s="56" t="s">
        <v>33</v>
      </c>
      <c r="AR144" s="56" t="s">
        <v>33</v>
      </c>
      <c r="AS144" s="56" t="s">
        <v>33</v>
      </c>
      <c r="AT144" s="56" t="s">
        <v>33</v>
      </c>
      <c r="AU144" s="56"/>
      <c r="AV144" s="56"/>
      <c r="AW144" s="56" t="s">
        <v>33</v>
      </c>
      <c r="AX144" s="56" t="s">
        <v>33</v>
      </c>
      <c r="AY144" s="56" t="s">
        <v>32</v>
      </c>
      <c r="AZ144" s="56" t="s">
        <v>33</v>
      </c>
      <c r="BA144" s="56" t="s">
        <v>33</v>
      </c>
      <c r="BB144" s="56" t="s">
        <v>33</v>
      </c>
      <c r="BC144" s="56" t="s">
        <v>33</v>
      </c>
      <c r="BD144" s="56" t="s">
        <v>31</v>
      </c>
      <c r="BE144" s="56" t="s">
        <v>51</v>
      </c>
      <c r="BF144" s="56" t="s">
        <v>51</v>
      </c>
      <c r="BG144" s="56" t="s">
        <v>51</v>
      </c>
      <c r="BH144" s="56" t="s">
        <v>51</v>
      </c>
      <c r="BI144" s="56" t="s">
        <v>51</v>
      </c>
      <c r="BJ144" s="56" t="s">
        <v>50</v>
      </c>
      <c r="BK144" s="56" t="s">
        <v>50</v>
      </c>
      <c r="BL144" s="56" t="s">
        <v>50</v>
      </c>
      <c r="BM144" s="56" t="s">
        <v>51</v>
      </c>
      <c r="BN144" s="56" t="s">
        <v>51</v>
      </c>
      <c r="BO144" s="56" t="s">
        <v>49</v>
      </c>
      <c r="BP144" s="56" t="s">
        <v>156</v>
      </c>
      <c r="BQ144" s="56" t="s">
        <v>157</v>
      </c>
      <c r="BR144" s="56" t="s">
        <v>157</v>
      </c>
      <c r="BS144" s="56" t="s">
        <v>30</v>
      </c>
      <c r="BT144" s="56" t="s">
        <v>29</v>
      </c>
      <c r="BU144" s="56"/>
      <c r="BV144" s="56"/>
      <c r="BW144" s="56"/>
      <c r="BX144" s="56"/>
      <c r="BY144" s="56"/>
      <c r="BZ144" s="56"/>
      <c r="CA144" s="56"/>
      <c r="CB144" s="56"/>
      <c r="CC144" s="56"/>
      <c r="CD144" s="56"/>
      <c r="CE144" s="56" t="s">
        <v>29</v>
      </c>
      <c r="CF144" s="56" t="s">
        <v>29</v>
      </c>
      <c r="CG144" s="56"/>
      <c r="CH144" s="56"/>
      <c r="CI144" s="56" t="s">
        <v>32</v>
      </c>
      <c r="CJ144" s="56" t="s">
        <v>33</v>
      </c>
      <c r="CK144" s="56" t="s">
        <v>29</v>
      </c>
      <c r="CL144" s="56" t="s">
        <v>29</v>
      </c>
      <c r="CM144" s="56" t="s">
        <v>33</v>
      </c>
      <c r="CN144" s="56" t="s">
        <v>31</v>
      </c>
      <c r="CO144" s="56" t="s">
        <v>31</v>
      </c>
      <c r="CP144" s="56" t="s">
        <v>33</v>
      </c>
      <c r="CQ144" s="56" t="s">
        <v>29</v>
      </c>
      <c r="CR144" s="56" t="s">
        <v>33</v>
      </c>
      <c r="CS144" s="56" t="s">
        <v>33</v>
      </c>
      <c r="CT144" s="56" t="s">
        <v>29</v>
      </c>
      <c r="CU144" s="56" t="s">
        <v>33</v>
      </c>
      <c r="CV144" s="56" t="s">
        <v>33</v>
      </c>
      <c r="CW144" s="56" t="s">
        <v>33</v>
      </c>
      <c r="CX144" s="56" t="s">
        <v>75</v>
      </c>
      <c r="CY144" s="56" t="s">
        <v>74</v>
      </c>
      <c r="CZ144" s="56" t="s">
        <v>75</v>
      </c>
      <c r="DA144" s="56" t="s">
        <v>80</v>
      </c>
      <c r="DB144" s="56" t="s">
        <v>78</v>
      </c>
      <c r="DC144" s="56" t="s">
        <v>79</v>
      </c>
      <c r="DD144" s="56"/>
      <c r="DE144" s="56" t="s">
        <v>78</v>
      </c>
      <c r="DF144" s="56" t="s">
        <v>78</v>
      </c>
      <c r="DG144" s="56" t="s">
        <v>78</v>
      </c>
      <c r="DH144" s="56" t="s">
        <v>78</v>
      </c>
      <c r="DI144" s="59" t="s">
        <v>85</v>
      </c>
      <c r="DJ144" t="s">
        <v>88</v>
      </c>
      <c r="DK144" s="52">
        <v>57.500000000000007</v>
      </c>
      <c r="DL144" s="52">
        <v>0.71875000000000011</v>
      </c>
      <c r="DM144" s="52">
        <v>22.333333333333332</v>
      </c>
      <c r="DN144" s="52">
        <v>30.666666666666664</v>
      </c>
      <c r="DO144" s="52">
        <v>14.333333333333334</v>
      </c>
      <c r="DP144" s="52">
        <v>0.35833333333333334</v>
      </c>
      <c r="DQ144" s="52">
        <v>0.81553398058252424</v>
      </c>
      <c r="DR144" s="103">
        <v>0.81553398058252424</v>
      </c>
      <c r="DS144" s="103">
        <v>0.81553398058252424</v>
      </c>
      <c r="DT144" s="103">
        <v>0</v>
      </c>
      <c r="DU144" s="103">
        <v>0</v>
      </c>
      <c r="DV144" s="103">
        <v>0</v>
      </c>
      <c r="DW144" s="103">
        <v>0</v>
      </c>
      <c r="DX144" s="103">
        <v>0</v>
      </c>
      <c r="DY144" s="103">
        <v>0.81553398058252424</v>
      </c>
      <c r="DZ144" s="103">
        <v>0.81553398058252424</v>
      </c>
      <c r="EA144" s="103">
        <v>0</v>
      </c>
      <c r="EB144" s="103">
        <v>0</v>
      </c>
      <c r="EC144" s="103">
        <v>0</v>
      </c>
      <c r="ED144" s="103">
        <v>0</v>
      </c>
      <c r="EE144" s="103">
        <v>0</v>
      </c>
      <c r="EF144" s="103">
        <v>0</v>
      </c>
      <c r="EG144" s="104"/>
      <c r="EH144" s="103">
        <v>0</v>
      </c>
    </row>
    <row r="145" spans="2:138" x14ac:dyDescent="0.25">
      <c r="B145" s="57">
        <v>35</v>
      </c>
      <c r="C145" s="62" t="s">
        <v>405</v>
      </c>
      <c r="D145" s="58">
        <v>1</v>
      </c>
      <c r="E145" s="63"/>
      <c r="F145" s="66"/>
      <c r="G145" s="67" t="s">
        <v>268</v>
      </c>
      <c r="H145" s="58"/>
      <c r="I145" s="65"/>
      <c r="J145" s="58" t="s">
        <v>816</v>
      </c>
      <c r="K145" s="58">
        <v>0</v>
      </c>
      <c r="L145" s="58" t="s">
        <v>7</v>
      </c>
      <c r="M145" s="58">
        <v>54</v>
      </c>
      <c r="N145" s="58" t="s">
        <v>7</v>
      </c>
      <c r="O145" s="58">
        <v>2</v>
      </c>
      <c r="P145" s="58" t="s">
        <v>7</v>
      </c>
      <c r="Q145" s="58">
        <v>0</v>
      </c>
      <c r="R145" s="58" t="s">
        <v>7</v>
      </c>
      <c r="S145" s="58">
        <v>0</v>
      </c>
      <c r="T145" s="58" t="s">
        <v>7</v>
      </c>
      <c r="U145" s="58">
        <v>10</v>
      </c>
      <c r="V145" s="58" t="s">
        <v>7</v>
      </c>
      <c r="W145" s="58">
        <v>0</v>
      </c>
      <c r="X145" s="58" t="s">
        <v>7</v>
      </c>
      <c r="Y145" s="58" t="s">
        <v>6</v>
      </c>
      <c r="Z145" s="58">
        <v>15</v>
      </c>
      <c r="AA145" s="58" t="s">
        <v>9</v>
      </c>
      <c r="AB145" s="58" t="s">
        <v>729</v>
      </c>
      <c r="AC145" s="58" t="s">
        <v>13</v>
      </c>
      <c r="AD145" s="58" t="s">
        <v>15</v>
      </c>
      <c r="AE145" s="58" t="s">
        <v>730</v>
      </c>
      <c r="AF145" s="58" t="s">
        <v>26</v>
      </c>
      <c r="AG145" s="58">
        <v>10</v>
      </c>
      <c r="AH145" s="58">
        <v>10</v>
      </c>
      <c r="AI145" s="58" t="s">
        <v>33</v>
      </c>
      <c r="AJ145" s="58" t="s">
        <v>32</v>
      </c>
      <c r="AK145" s="58" t="s">
        <v>31</v>
      </c>
      <c r="AL145" s="58" t="s">
        <v>33</v>
      </c>
      <c r="AM145" s="58" t="s">
        <v>33</v>
      </c>
      <c r="AN145" s="58" t="s">
        <v>33</v>
      </c>
      <c r="AO145" s="58" t="s">
        <v>33</v>
      </c>
      <c r="AP145" s="58" t="s">
        <v>33</v>
      </c>
      <c r="AQ145" s="58" t="s">
        <v>32</v>
      </c>
      <c r="AR145" s="58" t="s">
        <v>33</v>
      </c>
      <c r="AS145" s="58" t="s">
        <v>33</v>
      </c>
      <c r="AT145" s="58" t="s">
        <v>33</v>
      </c>
      <c r="AU145" s="58"/>
      <c r="AV145" s="58"/>
      <c r="AW145" s="58" t="s">
        <v>33</v>
      </c>
      <c r="AX145" s="58" t="s">
        <v>33</v>
      </c>
      <c r="AY145" s="58" t="s">
        <v>33</v>
      </c>
      <c r="AZ145" s="58" t="s">
        <v>33</v>
      </c>
      <c r="BA145" s="58" t="s">
        <v>33</v>
      </c>
      <c r="BB145" s="58" t="s">
        <v>33</v>
      </c>
      <c r="BC145" s="58" t="s">
        <v>32</v>
      </c>
      <c r="BD145" s="58" t="s">
        <v>51</v>
      </c>
      <c r="BE145" s="58" t="s">
        <v>51</v>
      </c>
      <c r="BF145" s="58" t="s">
        <v>51</v>
      </c>
      <c r="BG145" s="58" t="s">
        <v>51</v>
      </c>
      <c r="BH145" s="58" t="s">
        <v>51</v>
      </c>
      <c r="BI145" s="58" t="s">
        <v>51</v>
      </c>
      <c r="BJ145" s="58" t="s">
        <v>51</v>
      </c>
      <c r="BK145" s="58" t="s">
        <v>51</v>
      </c>
      <c r="BL145" s="58" t="s">
        <v>51</v>
      </c>
      <c r="BM145" s="58" t="s">
        <v>51</v>
      </c>
      <c r="BN145" s="58" t="s">
        <v>50</v>
      </c>
      <c r="BO145" s="58" t="s">
        <v>51</v>
      </c>
      <c r="BP145" s="58" t="s">
        <v>254</v>
      </c>
      <c r="BQ145" s="58" t="s">
        <v>31</v>
      </c>
      <c r="BR145" s="58" t="s">
        <v>156</v>
      </c>
      <c r="BS145" s="58" t="s">
        <v>33</v>
      </c>
      <c r="BT145" s="58" t="s">
        <v>33</v>
      </c>
      <c r="BU145" s="58"/>
      <c r="BV145" s="58"/>
      <c r="BW145" s="58"/>
      <c r="BX145" s="58"/>
      <c r="BY145" s="58"/>
      <c r="BZ145" s="58"/>
      <c r="CA145" s="58"/>
      <c r="CB145" s="58"/>
      <c r="CC145" s="58"/>
      <c r="CD145" s="58"/>
      <c r="CE145" s="58" t="s">
        <v>33</v>
      </c>
      <c r="CF145" s="58" t="s">
        <v>29</v>
      </c>
      <c r="CG145" s="58"/>
      <c r="CH145" s="58"/>
      <c r="CI145" s="58" t="s">
        <v>33</v>
      </c>
      <c r="CJ145" s="58" t="s">
        <v>32</v>
      </c>
      <c r="CK145" s="58" t="s">
        <v>33</v>
      </c>
      <c r="CL145" s="58" t="s">
        <v>33</v>
      </c>
      <c r="CM145" s="58" t="s">
        <v>33</v>
      </c>
      <c r="CN145" s="58" t="s">
        <v>33</v>
      </c>
      <c r="CO145" s="58" t="s">
        <v>29</v>
      </c>
      <c r="CP145" s="58" t="s">
        <v>33</v>
      </c>
      <c r="CQ145" s="58" t="s">
        <v>29</v>
      </c>
      <c r="CR145" s="58" t="s">
        <v>29</v>
      </c>
      <c r="CS145" s="58" t="s">
        <v>33</v>
      </c>
      <c r="CT145" s="58" t="s">
        <v>31</v>
      </c>
      <c r="CU145" s="58"/>
      <c r="CV145" s="58"/>
      <c r="CW145" s="58"/>
      <c r="CX145" s="58"/>
      <c r="CY145" s="58"/>
      <c r="CZ145" s="58"/>
      <c r="DA145" s="58"/>
      <c r="DB145" s="58"/>
      <c r="DC145" s="58"/>
      <c r="DD145" s="58"/>
      <c r="DE145" s="58"/>
      <c r="DF145" s="58"/>
      <c r="DG145" s="58"/>
      <c r="DH145" s="58"/>
      <c r="DI145" s="60"/>
      <c r="DJ145" t="s">
        <v>88</v>
      </c>
      <c r="DK145" s="52">
        <v>37</v>
      </c>
      <c r="DL145" s="52">
        <v>0.46250000000000002</v>
      </c>
      <c r="DM145" s="52">
        <v>4</v>
      </c>
      <c r="DN145" s="52">
        <v>16</v>
      </c>
      <c r="DO145" s="52">
        <v>0</v>
      </c>
      <c r="DP145" s="52">
        <v>0</v>
      </c>
      <c r="DQ145" s="52"/>
      <c r="DV145" s="103">
        <v>0</v>
      </c>
      <c r="EG145" s="104"/>
      <c r="EH145" s="103"/>
    </row>
    <row r="146" spans="2:138" x14ac:dyDescent="0.25">
      <c r="B146" s="55">
        <v>36</v>
      </c>
      <c r="C146" s="62" t="s">
        <v>405</v>
      </c>
      <c r="D146" s="56">
        <v>1</v>
      </c>
      <c r="E146" s="63"/>
      <c r="F146" s="64"/>
      <c r="G146" s="63" t="s">
        <v>268</v>
      </c>
      <c r="H146" s="56"/>
      <c r="I146" s="65"/>
      <c r="J146" s="56" t="s">
        <v>817</v>
      </c>
      <c r="K146" s="56">
        <v>0</v>
      </c>
      <c r="L146" s="56" t="s">
        <v>88</v>
      </c>
      <c r="M146" s="56">
        <v>54</v>
      </c>
      <c r="N146" s="56" t="s">
        <v>88</v>
      </c>
      <c r="O146" s="56">
        <v>2</v>
      </c>
      <c r="P146" s="56" t="s">
        <v>88</v>
      </c>
      <c r="Q146" s="56">
        <v>0</v>
      </c>
      <c r="R146" s="56" t="s">
        <v>88</v>
      </c>
      <c r="S146" s="56">
        <v>0</v>
      </c>
      <c r="T146" s="56" t="s">
        <v>88</v>
      </c>
      <c r="U146" s="56">
        <v>10</v>
      </c>
      <c r="V146" s="56" t="s">
        <v>88</v>
      </c>
      <c r="W146" s="56">
        <v>0</v>
      </c>
      <c r="X146" s="56" t="s">
        <v>88</v>
      </c>
      <c r="Y146" s="56" t="s">
        <v>6</v>
      </c>
      <c r="Z146" s="56">
        <v>15</v>
      </c>
      <c r="AA146" s="56" t="s">
        <v>9</v>
      </c>
      <c r="AB146" s="56" t="s">
        <v>729</v>
      </c>
      <c r="AC146" s="56" t="s">
        <v>13</v>
      </c>
      <c r="AD146" s="56" t="s">
        <v>15</v>
      </c>
      <c r="AE146" s="56" t="s">
        <v>730</v>
      </c>
      <c r="AF146" s="56" t="s">
        <v>26</v>
      </c>
      <c r="AG146" s="56">
        <v>10</v>
      </c>
      <c r="AH146" s="56">
        <v>10</v>
      </c>
      <c r="AI146" s="56" t="s">
        <v>33</v>
      </c>
      <c r="AJ146" s="56" t="s">
        <v>32</v>
      </c>
      <c r="AK146" s="56" t="s">
        <v>31</v>
      </c>
      <c r="AL146" s="56" t="s">
        <v>33</v>
      </c>
      <c r="AM146" s="56" t="s">
        <v>33</v>
      </c>
      <c r="AN146" s="56" t="s">
        <v>33</v>
      </c>
      <c r="AO146" s="56" t="s">
        <v>33</v>
      </c>
      <c r="AP146" s="56" t="s">
        <v>33</v>
      </c>
      <c r="AQ146" s="56" t="s">
        <v>32</v>
      </c>
      <c r="AR146" s="56" t="s">
        <v>33</v>
      </c>
      <c r="AS146" s="56" t="s">
        <v>33</v>
      </c>
      <c r="AT146" s="56" t="s">
        <v>33</v>
      </c>
      <c r="AU146" s="56"/>
      <c r="AV146" s="56"/>
      <c r="AW146" s="56" t="s">
        <v>33</v>
      </c>
      <c r="AX146" s="56" t="s">
        <v>33</v>
      </c>
      <c r="AY146" s="56" t="s">
        <v>33</v>
      </c>
      <c r="AZ146" s="56" t="s">
        <v>33</v>
      </c>
      <c r="BA146" s="56" t="s">
        <v>33</v>
      </c>
      <c r="BB146" s="56" t="s">
        <v>33</v>
      </c>
      <c r="BC146" s="56" t="s">
        <v>32</v>
      </c>
      <c r="BD146" s="56" t="s">
        <v>51</v>
      </c>
      <c r="BE146" s="56" t="s">
        <v>51</v>
      </c>
      <c r="BF146" s="56" t="s">
        <v>51</v>
      </c>
      <c r="BG146" s="56" t="s">
        <v>51</v>
      </c>
      <c r="BH146" s="56" t="s">
        <v>51</v>
      </c>
      <c r="BI146" s="56" t="s">
        <v>51</v>
      </c>
      <c r="BJ146" s="56" t="s">
        <v>51</v>
      </c>
      <c r="BK146" s="56" t="s">
        <v>51</v>
      </c>
      <c r="BL146" s="56" t="s">
        <v>51</v>
      </c>
      <c r="BM146" s="56" t="s">
        <v>51</v>
      </c>
      <c r="BN146" s="56" t="s">
        <v>50</v>
      </c>
      <c r="BO146" s="56" t="s">
        <v>51</v>
      </c>
      <c r="BP146" s="56" t="s">
        <v>254</v>
      </c>
      <c r="BQ146" s="56" t="s">
        <v>31</v>
      </c>
      <c r="BR146" s="56" t="s">
        <v>156</v>
      </c>
      <c r="BS146" s="56" t="s">
        <v>32</v>
      </c>
      <c r="BT146" s="56" t="s">
        <v>33</v>
      </c>
      <c r="BU146" s="56"/>
      <c r="BV146" s="56"/>
      <c r="BW146" s="56"/>
      <c r="BX146" s="56"/>
      <c r="BY146" s="56"/>
      <c r="BZ146" s="56"/>
      <c r="CA146" s="56"/>
      <c r="CB146" s="56"/>
      <c r="CC146" s="56"/>
      <c r="CD146" s="56"/>
      <c r="CE146" s="56" t="s">
        <v>33</v>
      </c>
      <c r="CF146" s="56" t="s">
        <v>29</v>
      </c>
      <c r="CG146" s="56"/>
      <c r="CH146" s="56"/>
      <c r="CI146" s="56" t="s">
        <v>33</v>
      </c>
      <c r="CJ146" s="56" t="s">
        <v>32</v>
      </c>
      <c r="CK146" s="56" t="s">
        <v>33</v>
      </c>
      <c r="CL146" s="56" t="s">
        <v>33</v>
      </c>
      <c r="CM146" s="56" t="s">
        <v>33</v>
      </c>
      <c r="CN146" s="56" t="s">
        <v>33</v>
      </c>
      <c r="CO146" s="56" t="s">
        <v>29</v>
      </c>
      <c r="CP146" s="56" t="s">
        <v>33</v>
      </c>
      <c r="CQ146" s="56" t="s">
        <v>29</v>
      </c>
      <c r="CR146" s="56" t="s">
        <v>29</v>
      </c>
      <c r="CS146" s="56" t="s">
        <v>33</v>
      </c>
      <c r="CT146" s="56" t="s">
        <v>31</v>
      </c>
      <c r="CU146" s="56" t="s">
        <v>32</v>
      </c>
      <c r="CV146" s="56" t="s">
        <v>33</v>
      </c>
      <c r="CW146" s="56" t="s">
        <v>32</v>
      </c>
      <c r="CX146" s="56" t="s">
        <v>73</v>
      </c>
      <c r="CY146" s="56" t="s">
        <v>73</v>
      </c>
      <c r="CZ146" s="56" t="s">
        <v>73</v>
      </c>
      <c r="DA146" s="56" t="s">
        <v>77</v>
      </c>
      <c r="DB146" s="56" t="s">
        <v>79</v>
      </c>
      <c r="DC146" s="56" t="s">
        <v>80</v>
      </c>
      <c r="DD146" s="56"/>
      <c r="DE146" s="56" t="s">
        <v>79</v>
      </c>
      <c r="DF146" s="56" t="s">
        <v>78</v>
      </c>
      <c r="DG146" s="56" t="s">
        <v>79</v>
      </c>
      <c r="DH146" s="56" t="s">
        <v>78</v>
      </c>
      <c r="DI146" s="59" t="s">
        <v>84</v>
      </c>
      <c r="DJ146" t="s">
        <v>88</v>
      </c>
      <c r="DK146" s="52">
        <v>58.5</v>
      </c>
      <c r="DL146" s="52">
        <v>0.73124999999999996</v>
      </c>
      <c r="DM146" s="52">
        <v>21.5</v>
      </c>
      <c r="DN146" s="52">
        <v>31.5</v>
      </c>
      <c r="DO146" s="52">
        <v>13.5</v>
      </c>
      <c r="DP146" s="52">
        <v>0.33750000000000002</v>
      </c>
      <c r="DQ146" s="52">
        <v>0.76595744680851063</v>
      </c>
      <c r="DR146" s="103">
        <v>0.76595744680851063</v>
      </c>
      <c r="DS146" s="103">
        <v>0.76595744680851063</v>
      </c>
      <c r="DT146" s="103">
        <v>0</v>
      </c>
      <c r="DU146" s="103">
        <v>0.76595744680851063</v>
      </c>
      <c r="DV146" s="103">
        <v>0.76595744680851063</v>
      </c>
      <c r="DW146" s="103">
        <v>0</v>
      </c>
      <c r="DX146" s="103">
        <v>0</v>
      </c>
      <c r="DY146" s="103">
        <v>0</v>
      </c>
      <c r="DZ146" s="103">
        <v>0</v>
      </c>
      <c r="EA146" s="103">
        <v>0</v>
      </c>
      <c r="EB146" s="103">
        <v>0</v>
      </c>
      <c r="EC146" s="103">
        <v>0</v>
      </c>
      <c r="ED146" s="103">
        <v>0</v>
      </c>
      <c r="EE146" s="103">
        <v>0</v>
      </c>
      <c r="EF146" s="103">
        <v>0</v>
      </c>
      <c r="EG146" s="104"/>
      <c r="EH146" s="103">
        <v>0</v>
      </c>
    </row>
    <row r="147" spans="2:138" x14ac:dyDescent="0.25">
      <c r="B147" s="57">
        <v>37</v>
      </c>
      <c r="C147" s="62" t="s">
        <v>405</v>
      </c>
      <c r="D147" s="58">
        <v>1</v>
      </c>
      <c r="E147" s="63"/>
      <c r="F147" s="66"/>
      <c r="G147" s="67" t="s">
        <v>268</v>
      </c>
      <c r="H147" s="58"/>
      <c r="I147" s="65"/>
      <c r="J147" s="58" t="s">
        <v>731</v>
      </c>
      <c r="K147" s="58">
        <v>0</v>
      </c>
      <c r="L147" s="58" t="s">
        <v>88</v>
      </c>
      <c r="M147" s="58">
        <v>24</v>
      </c>
      <c r="N147" s="58" t="s">
        <v>88</v>
      </c>
      <c r="O147" s="58">
        <v>25</v>
      </c>
      <c r="P147" s="58" t="s">
        <v>88</v>
      </c>
      <c r="Q147" s="58">
        <v>0.22</v>
      </c>
      <c r="R147" s="58" t="s">
        <v>88</v>
      </c>
      <c r="S147" s="58">
        <v>0</v>
      </c>
      <c r="T147" s="58" t="s">
        <v>88</v>
      </c>
      <c r="U147" s="58">
        <v>0</v>
      </c>
      <c r="V147" s="58" t="s">
        <v>88</v>
      </c>
      <c r="W147" s="58">
        <v>0</v>
      </c>
      <c r="X147" s="58" t="s">
        <v>88</v>
      </c>
      <c r="Y147" s="58" t="s">
        <v>6</v>
      </c>
      <c r="Z147" s="58">
        <v>28</v>
      </c>
      <c r="AA147" s="58" t="s">
        <v>9</v>
      </c>
      <c r="AB147" s="58" t="s">
        <v>729</v>
      </c>
      <c r="AC147" s="58" t="s">
        <v>13</v>
      </c>
      <c r="AD147" s="58" t="s">
        <v>16</v>
      </c>
      <c r="AE147" s="58" t="s">
        <v>310</v>
      </c>
      <c r="AF147" s="58" t="s">
        <v>26</v>
      </c>
      <c r="AG147" s="58">
        <v>10</v>
      </c>
      <c r="AH147" s="58">
        <v>10</v>
      </c>
      <c r="AI147" s="58" t="s">
        <v>32</v>
      </c>
      <c r="AJ147" s="58" t="s">
        <v>32</v>
      </c>
      <c r="AK147" s="58" t="s">
        <v>33</v>
      </c>
      <c r="AL147" s="58" t="s">
        <v>32</v>
      </c>
      <c r="AM147" s="58" t="s">
        <v>33</v>
      </c>
      <c r="AN147" s="58" t="s">
        <v>32</v>
      </c>
      <c r="AO147" s="58" t="s">
        <v>31</v>
      </c>
      <c r="AP147" s="58" t="s">
        <v>32</v>
      </c>
      <c r="AQ147" s="58" t="s">
        <v>32</v>
      </c>
      <c r="AR147" s="58" t="s">
        <v>33</v>
      </c>
      <c r="AS147" s="58" t="s">
        <v>33</v>
      </c>
      <c r="AT147" s="58" t="s">
        <v>33</v>
      </c>
      <c r="AU147" s="58"/>
      <c r="AV147" s="58"/>
      <c r="AW147" s="58" t="s">
        <v>33</v>
      </c>
      <c r="AX147" s="58" t="s">
        <v>33</v>
      </c>
      <c r="AY147" s="58" t="s">
        <v>32</v>
      </c>
      <c r="AZ147" s="58" t="s">
        <v>31</v>
      </c>
      <c r="BA147" s="58" t="s">
        <v>31</v>
      </c>
      <c r="BB147" s="58" t="s">
        <v>31</v>
      </c>
      <c r="BC147" s="58" t="s">
        <v>31</v>
      </c>
      <c r="BD147" s="58" t="s">
        <v>51</v>
      </c>
      <c r="BE147" s="58" t="s">
        <v>51</v>
      </c>
      <c r="BF147" s="58" t="s">
        <v>51</v>
      </c>
      <c r="BG147" s="58" t="s">
        <v>51</v>
      </c>
      <c r="BH147" s="58" t="s">
        <v>31</v>
      </c>
      <c r="BI147" s="58" t="s">
        <v>50</v>
      </c>
      <c r="BJ147" s="58" t="s">
        <v>50</v>
      </c>
      <c r="BK147" s="58" t="s">
        <v>51</v>
      </c>
      <c r="BL147" s="58" t="s">
        <v>51</v>
      </c>
      <c r="BM147" s="58" t="s">
        <v>51</v>
      </c>
      <c r="BN147" s="58" t="s">
        <v>51</v>
      </c>
      <c r="BO147" s="58" t="s">
        <v>51</v>
      </c>
      <c r="BP147" s="58" t="s">
        <v>31</v>
      </c>
      <c r="BQ147" s="58" t="s">
        <v>31</v>
      </c>
      <c r="BR147" s="58" t="s">
        <v>31</v>
      </c>
      <c r="BS147" s="58" t="s">
        <v>32</v>
      </c>
      <c r="BT147" s="58" t="s">
        <v>32</v>
      </c>
      <c r="BU147" s="58"/>
      <c r="BV147" s="58"/>
      <c r="BW147" s="58"/>
      <c r="BX147" s="58"/>
      <c r="BY147" s="58"/>
      <c r="BZ147" s="58"/>
      <c r="CA147" s="58"/>
      <c r="CB147" s="58"/>
      <c r="CC147" s="58"/>
      <c r="CD147" s="58"/>
      <c r="CE147" s="58" t="s">
        <v>30</v>
      </c>
      <c r="CF147" s="58" t="s">
        <v>29</v>
      </c>
      <c r="CG147" s="58"/>
      <c r="CH147" s="58"/>
      <c r="CI147" s="58" t="s">
        <v>32</v>
      </c>
      <c r="CJ147" s="58" t="s">
        <v>33</v>
      </c>
      <c r="CK147" s="58" t="s">
        <v>33</v>
      </c>
      <c r="CL147" s="58" t="s">
        <v>29</v>
      </c>
      <c r="CM147" s="58" t="s">
        <v>29</v>
      </c>
      <c r="CN147" s="58" t="s">
        <v>33</v>
      </c>
      <c r="CO147" s="58" t="s">
        <v>31</v>
      </c>
      <c r="CP147" s="58" t="s">
        <v>33</v>
      </c>
      <c r="CQ147" s="58" t="s">
        <v>32</v>
      </c>
      <c r="CR147" s="58" t="s">
        <v>29</v>
      </c>
      <c r="CS147" s="58" t="s">
        <v>32</v>
      </c>
      <c r="CT147" s="58" t="s">
        <v>30</v>
      </c>
      <c r="CU147" s="58" t="s">
        <v>33</v>
      </c>
      <c r="CV147" s="58" t="s">
        <v>33</v>
      </c>
      <c r="CW147" s="58" t="s">
        <v>33</v>
      </c>
      <c r="CX147" s="58" t="s">
        <v>73</v>
      </c>
      <c r="CY147" s="58" t="s">
        <v>73</v>
      </c>
      <c r="CZ147" s="58" t="s">
        <v>73</v>
      </c>
      <c r="DA147" s="58" t="s">
        <v>78</v>
      </c>
      <c r="DB147" s="58" t="s">
        <v>79</v>
      </c>
      <c r="DC147" s="58" t="s">
        <v>78</v>
      </c>
      <c r="DD147" s="58"/>
      <c r="DE147" s="58" t="s">
        <v>78</v>
      </c>
      <c r="DF147" s="58" t="s">
        <v>79</v>
      </c>
      <c r="DG147" s="58" t="s">
        <v>79</v>
      </c>
      <c r="DH147" s="58" t="s">
        <v>79</v>
      </c>
      <c r="DI147" s="60" t="s">
        <v>84</v>
      </c>
      <c r="DJ147" t="s">
        <v>88</v>
      </c>
      <c r="DK147" s="52">
        <v>37.333333333333336</v>
      </c>
      <c r="DL147" s="52">
        <v>0.46666666666666667</v>
      </c>
      <c r="DM147" s="52">
        <v>9.3333333333333321</v>
      </c>
      <c r="DN147" s="52">
        <v>15.666666666666668</v>
      </c>
      <c r="DO147" s="52">
        <v>7</v>
      </c>
      <c r="DP147" s="52">
        <v>0.17499999999999999</v>
      </c>
      <c r="DQ147" s="52">
        <v>6.282051282051281</v>
      </c>
      <c r="DR147" s="103">
        <v>5.1282051282051277</v>
      </c>
      <c r="DS147" s="103">
        <v>4.4230769230769234</v>
      </c>
      <c r="DT147" s="103">
        <v>0</v>
      </c>
      <c r="DU147" s="103">
        <v>0.96153846153846156</v>
      </c>
      <c r="DV147" s="103">
        <v>0.96153846153846156</v>
      </c>
      <c r="DW147" s="103">
        <v>0</v>
      </c>
      <c r="DX147" s="103">
        <v>1.1538461538461537</v>
      </c>
      <c r="DY147" s="103">
        <v>2.3076923076923075</v>
      </c>
      <c r="DZ147" s="103">
        <v>3.4615384615384612</v>
      </c>
      <c r="EA147" s="103">
        <v>0</v>
      </c>
      <c r="EB147" s="103">
        <v>1.858974358974359</v>
      </c>
      <c r="EC147" s="103">
        <v>1.858974358974359</v>
      </c>
      <c r="ED147" s="103">
        <v>0</v>
      </c>
      <c r="EE147" s="103">
        <v>0</v>
      </c>
      <c r="EF147" s="103">
        <v>0</v>
      </c>
      <c r="EG147" s="104"/>
      <c r="EH147" s="103">
        <v>1.858974358974359</v>
      </c>
    </row>
    <row r="148" spans="2:138" x14ac:dyDescent="0.25">
      <c r="B148" s="55">
        <v>38</v>
      </c>
      <c r="C148" s="62" t="s">
        <v>405</v>
      </c>
      <c r="D148" s="56">
        <v>1</v>
      </c>
      <c r="E148" s="63"/>
      <c r="F148" s="64"/>
      <c r="G148" s="63" t="s">
        <v>249</v>
      </c>
      <c r="H148" s="56"/>
      <c r="I148" s="65"/>
      <c r="J148" s="56" t="s">
        <v>732</v>
      </c>
      <c r="K148" s="56">
        <v>0</v>
      </c>
      <c r="L148" s="56">
        <v>0</v>
      </c>
      <c r="M148" s="56">
        <v>0</v>
      </c>
      <c r="N148" s="56">
        <v>0</v>
      </c>
      <c r="O148" s="56">
        <v>0</v>
      </c>
      <c r="P148" s="56" t="s">
        <v>100</v>
      </c>
      <c r="Q148" s="56">
        <v>2.5</v>
      </c>
      <c r="R148" s="56" t="s">
        <v>98</v>
      </c>
      <c r="S148" s="56">
        <v>0</v>
      </c>
      <c r="T148" s="56">
        <v>0</v>
      </c>
      <c r="U148" s="56">
        <v>0</v>
      </c>
      <c r="V148" s="56">
        <v>0</v>
      </c>
      <c r="W148" s="56">
        <v>0</v>
      </c>
      <c r="X148" s="56">
        <v>0</v>
      </c>
      <c r="Y148" s="56" t="s">
        <v>6</v>
      </c>
      <c r="Z148" s="56">
        <v>22</v>
      </c>
      <c r="AA148" s="56" t="s">
        <v>112</v>
      </c>
      <c r="AB148" s="56" t="s">
        <v>265</v>
      </c>
      <c r="AC148" s="56" t="s">
        <v>89</v>
      </c>
      <c r="AD148" s="56" t="s">
        <v>16</v>
      </c>
      <c r="AE148" s="56"/>
      <c r="AF148" s="56"/>
      <c r="AG148" s="56"/>
      <c r="AH148" s="56"/>
      <c r="AI148" s="56" t="s">
        <v>32</v>
      </c>
      <c r="AJ148" s="56" t="s">
        <v>31</v>
      </c>
      <c r="AK148" s="56" t="s">
        <v>30</v>
      </c>
      <c r="AL148" s="56" t="s">
        <v>33</v>
      </c>
      <c r="AM148" s="56" t="s">
        <v>32</v>
      </c>
      <c r="AN148" s="56" t="s">
        <v>30</v>
      </c>
      <c r="AO148" s="56" t="s">
        <v>31</v>
      </c>
      <c r="AP148" s="56" t="s">
        <v>32</v>
      </c>
      <c r="AQ148" s="56" t="s">
        <v>33</v>
      </c>
      <c r="AR148" s="56" t="s">
        <v>32</v>
      </c>
      <c r="AS148" s="56" t="s">
        <v>32</v>
      </c>
      <c r="AT148" s="56" t="s">
        <v>32</v>
      </c>
      <c r="AU148" s="56"/>
      <c r="AV148" s="56"/>
      <c r="AW148" s="56" t="s">
        <v>33</v>
      </c>
      <c r="AX148" s="56" t="s">
        <v>33</v>
      </c>
      <c r="AY148" s="56" t="s">
        <v>32</v>
      </c>
      <c r="AZ148" s="56" t="s">
        <v>33</v>
      </c>
      <c r="BA148" s="56" t="s">
        <v>32</v>
      </c>
      <c r="BB148" s="56" t="s">
        <v>32</v>
      </c>
      <c r="BC148" s="56" t="s">
        <v>31</v>
      </c>
      <c r="BD148" s="56" t="s">
        <v>51</v>
      </c>
      <c r="BE148" s="56" t="s">
        <v>51</v>
      </c>
      <c r="BF148" s="56" t="s">
        <v>34</v>
      </c>
      <c r="BG148" s="56" t="s">
        <v>51</v>
      </c>
      <c r="BH148" s="56" t="s">
        <v>50</v>
      </c>
      <c r="BI148" s="56" t="s">
        <v>34</v>
      </c>
      <c r="BJ148" s="56" t="s">
        <v>34</v>
      </c>
      <c r="BK148" s="56" t="s">
        <v>51</v>
      </c>
      <c r="BL148" s="56" t="s">
        <v>51</v>
      </c>
      <c r="BM148" s="56" t="s">
        <v>51</v>
      </c>
      <c r="BN148" s="56" t="s">
        <v>34</v>
      </c>
      <c r="BO148" s="56" t="s">
        <v>34</v>
      </c>
      <c r="BP148" s="56" t="s">
        <v>156</v>
      </c>
      <c r="BQ148" s="56" t="s">
        <v>157</v>
      </c>
      <c r="BR148" s="56" t="s">
        <v>156</v>
      </c>
      <c r="BS148" s="56" t="s">
        <v>31</v>
      </c>
      <c r="BT148" s="56" t="s">
        <v>31</v>
      </c>
      <c r="BU148" s="56"/>
      <c r="BV148" s="56"/>
      <c r="BW148" s="56"/>
      <c r="BX148" s="56"/>
      <c r="BY148" s="56"/>
      <c r="BZ148" s="56"/>
      <c r="CA148" s="56"/>
      <c r="CB148" s="56"/>
      <c r="CC148" s="56"/>
      <c r="CD148" s="56"/>
      <c r="CE148" s="56" t="s">
        <v>30</v>
      </c>
      <c r="CF148" s="56" t="s">
        <v>30</v>
      </c>
      <c r="CG148" s="56"/>
      <c r="CH148" s="56"/>
      <c r="CI148" s="56" t="s">
        <v>30</v>
      </c>
      <c r="CJ148" s="56" t="s">
        <v>34</v>
      </c>
      <c r="CK148" s="56" t="s">
        <v>34</v>
      </c>
      <c r="CL148" s="56" t="s">
        <v>31</v>
      </c>
      <c r="CM148" s="56" t="s">
        <v>31</v>
      </c>
      <c r="CN148" s="56" t="s">
        <v>32</v>
      </c>
      <c r="CO148" s="56" t="s">
        <v>33</v>
      </c>
      <c r="CP148" s="56" t="s">
        <v>32</v>
      </c>
      <c r="CQ148" s="56" t="s">
        <v>30</v>
      </c>
      <c r="CR148" s="56" t="s">
        <v>29</v>
      </c>
      <c r="CS148" s="56" t="s">
        <v>32</v>
      </c>
      <c r="CT148" s="56" t="s">
        <v>31</v>
      </c>
      <c r="CU148" s="56" t="s">
        <v>31</v>
      </c>
      <c r="CV148" s="56" t="s">
        <v>32</v>
      </c>
      <c r="CW148" s="56" t="s">
        <v>32</v>
      </c>
      <c r="CX148" s="56" t="s">
        <v>72</v>
      </c>
      <c r="CY148" s="56" t="s">
        <v>73</v>
      </c>
      <c r="CZ148" s="56" t="s">
        <v>73</v>
      </c>
      <c r="DA148" s="56" t="s">
        <v>76</v>
      </c>
      <c r="DB148" s="56" t="s">
        <v>79</v>
      </c>
      <c r="DC148" s="56" t="s">
        <v>79</v>
      </c>
      <c r="DD148" s="56"/>
      <c r="DE148" s="56" t="s">
        <v>80</v>
      </c>
      <c r="DF148" s="56" t="s">
        <v>79</v>
      </c>
      <c r="DG148" s="56" t="s">
        <v>79</v>
      </c>
      <c r="DH148" s="56" t="s">
        <v>79</v>
      </c>
      <c r="DI148" s="59" t="s">
        <v>84</v>
      </c>
      <c r="DJ148" t="s">
        <v>6</v>
      </c>
      <c r="DK148" s="52">
        <v>29</v>
      </c>
      <c r="DL148" s="52">
        <v>0.36249999999999999</v>
      </c>
      <c r="DM148" s="52">
        <v>12</v>
      </c>
      <c r="DN148" s="52">
        <v>11</v>
      </c>
      <c r="DO148" s="52">
        <v>9</v>
      </c>
      <c r="DP148" s="52">
        <v>0.22500000000000001</v>
      </c>
      <c r="DQ148" s="52">
        <v>0</v>
      </c>
      <c r="DR148" s="103">
        <v>0</v>
      </c>
      <c r="DS148" s="103">
        <v>0</v>
      </c>
      <c r="DT148" s="103">
        <v>0</v>
      </c>
      <c r="DU148" s="103">
        <v>0</v>
      </c>
      <c r="DV148" s="103">
        <v>0</v>
      </c>
      <c r="DW148" s="103">
        <v>0</v>
      </c>
      <c r="DX148" s="103">
        <v>0</v>
      </c>
      <c r="DY148" s="103">
        <v>0</v>
      </c>
      <c r="DZ148" s="103">
        <v>0</v>
      </c>
      <c r="EA148" s="103">
        <v>0</v>
      </c>
      <c r="EB148" s="103">
        <v>0</v>
      </c>
      <c r="EC148" s="103">
        <v>0</v>
      </c>
      <c r="ED148" s="103">
        <v>0</v>
      </c>
      <c r="EE148" s="103">
        <v>0</v>
      </c>
      <c r="EF148" s="103">
        <v>0</v>
      </c>
      <c r="EG148" s="104"/>
      <c r="EH148" s="103">
        <v>0</v>
      </c>
    </row>
    <row r="149" spans="2:138" x14ac:dyDescent="0.25">
      <c r="B149" s="57">
        <v>39</v>
      </c>
      <c r="C149" s="62" t="s">
        <v>405</v>
      </c>
      <c r="D149" s="58">
        <v>1</v>
      </c>
      <c r="E149" s="63"/>
      <c r="F149" s="66"/>
      <c r="G149" s="67" t="s">
        <v>249</v>
      </c>
      <c r="H149" s="58"/>
      <c r="I149" s="65"/>
      <c r="J149" s="58" t="s">
        <v>733</v>
      </c>
      <c r="K149" s="58">
        <v>0</v>
      </c>
      <c r="L149" s="58" t="s">
        <v>98</v>
      </c>
      <c r="M149" s="58">
        <v>16</v>
      </c>
      <c r="N149" s="58" t="s">
        <v>98</v>
      </c>
      <c r="O149" s="58">
        <v>3</v>
      </c>
      <c r="P149" s="58" t="s">
        <v>98</v>
      </c>
      <c r="Q149" s="58">
        <v>0.1</v>
      </c>
      <c r="R149" s="58" t="s">
        <v>98</v>
      </c>
      <c r="S149" s="58">
        <v>0</v>
      </c>
      <c r="T149" s="58" t="s">
        <v>98</v>
      </c>
      <c r="U149" s="58">
        <v>0</v>
      </c>
      <c r="V149" s="58" t="s">
        <v>98</v>
      </c>
      <c r="W149" s="58">
        <v>0</v>
      </c>
      <c r="X149" s="58" t="s">
        <v>98</v>
      </c>
      <c r="Y149" s="58" t="s">
        <v>7</v>
      </c>
      <c r="Z149" s="58">
        <v>35</v>
      </c>
      <c r="AA149" s="58" t="s">
        <v>123</v>
      </c>
      <c r="AB149" s="58" t="s">
        <v>288</v>
      </c>
      <c r="AC149" s="58" t="s">
        <v>13</v>
      </c>
      <c r="AD149" s="58" t="s">
        <v>17</v>
      </c>
      <c r="AE149" s="58" t="s">
        <v>23</v>
      </c>
      <c r="AF149" s="58" t="s">
        <v>27</v>
      </c>
      <c r="AG149" s="58"/>
      <c r="AH149" s="58"/>
      <c r="AI149" s="58" t="s">
        <v>32</v>
      </c>
      <c r="AJ149" s="58" t="s">
        <v>34</v>
      </c>
      <c r="AK149" s="58" t="s">
        <v>31</v>
      </c>
      <c r="AL149" s="58" t="s">
        <v>32</v>
      </c>
      <c r="AM149" s="58" t="s">
        <v>32</v>
      </c>
      <c r="AN149" s="58" t="s">
        <v>30</v>
      </c>
      <c r="AO149" s="58" t="s">
        <v>30</v>
      </c>
      <c r="AP149" s="58" t="s">
        <v>30</v>
      </c>
      <c r="AQ149" s="58" t="s">
        <v>32</v>
      </c>
      <c r="AR149" s="58" t="s">
        <v>34</v>
      </c>
      <c r="AS149" s="58" t="s">
        <v>34</v>
      </c>
      <c r="AT149" s="58" t="s">
        <v>34</v>
      </c>
      <c r="AU149" s="58"/>
      <c r="AV149" s="58"/>
      <c r="AW149" s="58" t="s">
        <v>32</v>
      </c>
      <c r="AX149" s="58" t="s">
        <v>32</v>
      </c>
      <c r="AY149" s="58" t="s">
        <v>32</v>
      </c>
      <c r="AZ149" s="58" t="s">
        <v>32</v>
      </c>
      <c r="BA149" s="58" t="s">
        <v>31</v>
      </c>
      <c r="BB149" s="58" t="s">
        <v>31</v>
      </c>
      <c r="BC149" s="58" t="s">
        <v>31</v>
      </c>
      <c r="BD149" s="58" t="s">
        <v>50</v>
      </c>
      <c r="BE149" s="58" t="s">
        <v>51</v>
      </c>
      <c r="BF149" s="58" t="s">
        <v>51</v>
      </c>
      <c r="BG149" s="58" t="s">
        <v>50</v>
      </c>
      <c r="BH149" s="58" t="s">
        <v>31</v>
      </c>
      <c r="BI149" s="58" t="s">
        <v>50</v>
      </c>
      <c r="BJ149" s="58" t="s">
        <v>50</v>
      </c>
      <c r="BK149" s="58" t="s">
        <v>50</v>
      </c>
      <c r="BL149" s="58" t="s">
        <v>50</v>
      </c>
      <c r="BM149" s="58" t="s">
        <v>51</v>
      </c>
      <c r="BN149" s="58" t="s">
        <v>50</v>
      </c>
      <c r="BO149" s="58" t="s">
        <v>31</v>
      </c>
      <c r="BP149" s="58" t="s">
        <v>278</v>
      </c>
      <c r="BQ149" s="58" t="s">
        <v>31</v>
      </c>
      <c r="BR149" s="58" t="s">
        <v>31</v>
      </c>
      <c r="BS149" s="58" t="s">
        <v>32</v>
      </c>
      <c r="BT149" s="58" t="s">
        <v>34</v>
      </c>
      <c r="BU149" s="58"/>
      <c r="BV149" s="58"/>
      <c r="BW149" s="58"/>
      <c r="BX149" s="58"/>
      <c r="BY149" s="58"/>
      <c r="BZ149" s="58"/>
      <c r="CA149" s="58"/>
      <c r="CB149" s="58"/>
      <c r="CC149" s="58"/>
      <c r="CD149" s="58"/>
      <c r="CE149" s="58" t="s">
        <v>31</v>
      </c>
      <c r="CF149" s="58" t="s">
        <v>31</v>
      </c>
      <c r="CG149" s="58"/>
      <c r="CH149" s="58"/>
      <c r="CI149" s="58" t="s">
        <v>29</v>
      </c>
      <c r="CJ149" s="58" t="s">
        <v>32</v>
      </c>
      <c r="CK149" s="58" t="s">
        <v>32</v>
      </c>
      <c r="CL149" s="58" t="s">
        <v>33</v>
      </c>
      <c r="CM149" s="58" t="s">
        <v>32</v>
      </c>
      <c r="CN149" s="58" t="s">
        <v>33</v>
      </c>
      <c r="CO149" s="58" t="s">
        <v>32</v>
      </c>
      <c r="CP149" s="58" t="s">
        <v>33</v>
      </c>
      <c r="CQ149" s="58" t="s">
        <v>32</v>
      </c>
      <c r="CR149" s="58" t="s">
        <v>29</v>
      </c>
      <c r="CS149" s="58" t="s">
        <v>32</v>
      </c>
      <c r="CT149" s="58" t="s">
        <v>32</v>
      </c>
      <c r="CU149" s="58" t="s">
        <v>32</v>
      </c>
      <c r="CV149" s="58" t="s">
        <v>32</v>
      </c>
      <c r="CW149" s="58" t="s">
        <v>32</v>
      </c>
      <c r="CX149" s="58" t="s">
        <v>73</v>
      </c>
      <c r="CY149" s="58" t="s">
        <v>74</v>
      </c>
      <c r="CZ149" s="58" t="s">
        <v>74</v>
      </c>
      <c r="DA149" s="58" t="s">
        <v>77</v>
      </c>
      <c r="DB149" s="58" t="s">
        <v>77</v>
      </c>
      <c r="DC149" s="58" t="s">
        <v>79</v>
      </c>
      <c r="DD149" s="58"/>
      <c r="DE149" s="58" t="s">
        <v>78</v>
      </c>
      <c r="DF149" s="58" t="s">
        <v>79</v>
      </c>
      <c r="DG149" s="58" t="s">
        <v>78</v>
      </c>
      <c r="DH149" s="58" t="s">
        <v>79</v>
      </c>
      <c r="DI149" s="60" t="s">
        <v>84</v>
      </c>
      <c r="DJ149" t="s">
        <v>88</v>
      </c>
      <c r="DK149" s="52">
        <v>42</v>
      </c>
      <c r="DL149" s="52">
        <v>0.52500000000000002</v>
      </c>
      <c r="DM149" s="52">
        <v>12</v>
      </c>
      <c r="DN149" s="52">
        <v>20.166666666666668</v>
      </c>
      <c r="DO149" s="52">
        <v>11</v>
      </c>
      <c r="DP149" s="52">
        <v>0.27500000000000002</v>
      </c>
      <c r="DQ149" s="52">
        <v>0.72812500000000002</v>
      </c>
      <c r="DR149" s="103">
        <v>0.51979166666666665</v>
      </c>
      <c r="DS149" s="103">
        <v>0.62395833333333328</v>
      </c>
      <c r="DT149" s="103">
        <v>0.10312500000000001</v>
      </c>
      <c r="DU149" s="103">
        <v>0.10416666666666667</v>
      </c>
      <c r="DV149" s="103">
        <v>0.20729166666666668</v>
      </c>
      <c r="DW149" s="103">
        <v>0.10416666666666667</v>
      </c>
      <c r="DX149" s="103">
        <v>0.10416666666666667</v>
      </c>
      <c r="DY149" s="103">
        <v>0.10416666666666667</v>
      </c>
      <c r="DZ149" s="103">
        <v>0.3125</v>
      </c>
      <c r="EA149" s="103">
        <v>0.10416666666666667</v>
      </c>
      <c r="EB149" s="103">
        <v>0.10416666666666667</v>
      </c>
      <c r="EC149" s="103">
        <v>0.20833333333333334</v>
      </c>
      <c r="ED149" s="103">
        <v>0</v>
      </c>
      <c r="EE149" s="103">
        <v>0</v>
      </c>
      <c r="EF149" s="103">
        <v>0</v>
      </c>
      <c r="EG149" s="104"/>
      <c r="EH149" s="103">
        <v>0.20833333333333334</v>
      </c>
    </row>
    <row r="150" spans="2:138" x14ac:dyDescent="0.25">
      <c r="B150" s="55">
        <v>40</v>
      </c>
      <c r="C150" s="62" t="s">
        <v>405</v>
      </c>
      <c r="D150" s="56">
        <v>1</v>
      </c>
      <c r="E150" s="63"/>
      <c r="F150" s="64"/>
      <c r="G150" s="63" t="s">
        <v>249</v>
      </c>
      <c r="H150" s="56"/>
      <c r="I150" s="65"/>
      <c r="J150" s="56" t="s">
        <v>734</v>
      </c>
      <c r="K150" s="56">
        <v>0</v>
      </c>
      <c r="L150" s="56"/>
      <c r="M150" s="56">
        <v>39</v>
      </c>
      <c r="N150" s="56" t="s">
        <v>98</v>
      </c>
      <c r="O150" s="56">
        <v>8</v>
      </c>
      <c r="P150" s="56" t="s">
        <v>98</v>
      </c>
      <c r="Q150" s="56">
        <v>0</v>
      </c>
      <c r="R150" s="56" t="s">
        <v>98</v>
      </c>
      <c r="S150" s="56">
        <v>3.5</v>
      </c>
      <c r="T150" s="56" t="s">
        <v>98</v>
      </c>
      <c r="U150" s="56">
        <v>0</v>
      </c>
      <c r="V150" s="56"/>
      <c r="W150" s="56">
        <v>0</v>
      </c>
      <c r="X150" s="56"/>
      <c r="Y150" s="56" t="s">
        <v>6</v>
      </c>
      <c r="Z150" s="56">
        <v>5</v>
      </c>
      <c r="AA150" s="56" t="s">
        <v>9</v>
      </c>
      <c r="AB150" s="56" t="s">
        <v>274</v>
      </c>
      <c r="AC150" s="56" t="s">
        <v>13</v>
      </c>
      <c r="AD150" s="56" t="s">
        <v>16</v>
      </c>
      <c r="AE150" s="56" t="s">
        <v>23</v>
      </c>
      <c r="AF150" s="56" t="s">
        <v>27</v>
      </c>
      <c r="AG150" s="56"/>
      <c r="AH150" s="56"/>
      <c r="AI150" s="56" t="s">
        <v>34</v>
      </c>
      <c r="AJ150" s="56" t="s">
        <v>34</v>
      </c>
      <c r="AK150" s="56" t="s">
        <v>34</v>
      </c>
      <c r="AL150" s="56" t="s">
        <v>34</v>
      </c>
      <c r="AM150" s="56" t="s">
        <v>34</v>
      </c>
      <c r="AN150" s="56" t="s">
        <v>34</v>
      </c>
      <c r="AO150" s="56" t="s">
        <v>34</v>
      </c>
      <c r="AP150" s="56" t="s">
        <v>34</v>
      </c>
      <c r="AQ150" s="56" t="s">
        <v>34</v>
      </c>
      <c r="AR150" s="56" t="s">
        <v>34</v>
      </c>
      <c r="AS150" s="56" t="s">
        <v>34</v>
      </c>
      <c r="AT150" s="56" t="s">
        <v>34</v>
      </c>
      <c r="AU150" s="56"/>
      <c r="AV150" s="56"/>
      <c r="AW150" s="56" t="s">
        <v>34</v>
      </c>
      <c r="AX150" s="56" t="s">
        <v>34</v>
      </c>
      <c r="AY150" s="56" t="s">
        <v>34</v>
      </c>
      <c r="AZ150" s="56" t="s">
        <v>34</v>
      </c>
      <c r="BA150" s="56" t="s">
        <v>34</v>
      </c>
      <c r="BB150" s="56" t="s">
        <v>34</v>
      </c>
      <c r="BC150" s="56" t="s">
        <v>34</v>
      </c>
      <c r="BD150" s="56" t="s">
        <v>50</v>
      </c>
      <c r="BE150" s="56" t="s">
        <v>50</v>
      </c>
      <c r="BF150" s="56" t="s">
        <v>51</v>
      </c>
      <c r="BG150" s="56" t="s">
        <v>51</v>
      </c>
      <c r="BH150" s="56" t="s">
        <v>48</v>
      </c>
      <c r="BI150" s="56" t="s">
        <v>50</v>
      </c>
      <c r="BJ150" s="56" t="s">
        <v>51</v>
      </c>
      <c r="BK150" s="56" t="s">
        <v>50</v>
      </c>
      <c r="BL150" s="56" t="s">
        <v>50</v>
      </c>
      <c r="BM150" s="56" t="s">
        <v>31</v>
      </c>
      <c r="BN150" s="56" t="s">
        <v>50</v>
      </c>
      <c r="BO150" s="56" t="s">
        <v>50</v>
      </c>
      <c r="BP150" s="56" t="s">
        <v>254</v>
      </c>
      <c r="BQ150" s="56" t="s">
        <v>31</v>
      </c>
      <c r="BR150" s="56" t="s">
        <v>31</v>
      </c>
      <c r="BS150" s="56" t="s">
        <v>34</v>
      </c>
      <c r="BT150" s="56" t="s">
        <v>34</v>
      </c>
      <c r="BU150" s="56"/>
      <c r="BV150" s="56"/>
      <c r="BW150" s="56"/>
      <c r="BX150" s="56"/>
      <c r="BY150" s="56"/>
      <c r="BZ150" s="56"/>
      <c r="CA150" s="56"/>
      <c r="CB150" s="56"/>
      <c r="CC150" s="56"/>
      <c r="CD150" s="56"/>
      <c r="CE150" s="56" t="s">
        <v>33</v>
      </c>
      <c r="CF150" s="56" t="s">
        <v>29</v>
      </c>
      <c r="CG150" s="56"/>
      <c r="CH150" s="56"/>
      <c r="CI150" s="56" t="s">
        <v>34</v>
      </c>
      <c r="CJ150" s="56" t="s">
        <v>33</v>
      </c>
      <c r="CK150" s="56" t="s">
        <v>34</v>
      </c>
      <c r="CL150" s="56" t="s">
        <v>34</v>
      </c>
      <c r="CM150" s="56" t="s">
        <v>30</v>
      </c>
      <c r="CN150" s="56" t="s">
        <v>32</v>
      </c>
      <c r="CO150" s="56" t="s">
        <v>32</v>
      </c>
      <c r="CP150" s="56" t="s">
        <v>33</v>
      </c>
      <c r="CQ150" s="56" t="s">
        <v>29</v>
      </c>
      <c r="CR150" s="56" t="s">
        <v>29</v>
      </c>
      <c r="CS150" s="56" t="s">
        <v>34</v>
      </c>
      <c r="CT150" s="56" t="s">
        <v>34</v>
      </c>
      <c r="CU150" s="56" t="s">
        <v>33</v>
      </c>
      <c r="CV150" s="56" t="s">
        <v>33</v>
      </c>
      <c r="CW150" s="56" t="s">
        <v>33</v>
      </c>
      <c r="CX150" s="56" t="s">
        <v>74</v>
      </c>
      <c r="CY150" s="56" t="s">
        <v>73</v>
      </c>
      <c r="CZ150" s="56" t="s">
        <v>73</v>
      </c>
      <c r="DA150" s="56" t="s">
        <v>78</v>
      </c>
      <c r="DB150" s="56" t="s">
        <v>77</v>
      </c>
      <c r="DC150" s="56" t="s">
        <v>78</v>
      </c>
      <c r="DD150" s="56"/>
      <c r="DE150" s="56" t="s">
        <v>79</v>
      </c>
      <c r="DF150" s="56" t="s">
        <v>79</v>
      </c>
      <c r="DG150" s="56" t="s">
        <v>78</v>
      </c>
      <c r="DH150" s="56" t="s">
        <v>78</v>
      </c>
      <c r="DI150" s="59" t="s">
        <v>84</v>
      </c>
      <c r="DJ150" t="s">
        <v>88</v>
      </c>
      <c r="DK150" s="52">
        <v>28.333333333333332</v>
      </c>
      <c r="DL150" s="52">
        <v>0.35416666666666663</v>
      </c>
      <c r="DM150" s="52">
        <v>13.333333333333334</v>
      </c>
      <c r="DN150" s="52">
        <v>10.833333333333334</v>
      </c>
      <c r="DO150" s="52">
        <v>9.3333333333333321</v>
      </c>
      <c r="DP150" s="52">
        <v>0.23333333333333331</v>
      </c>
      <c r="DQ150" s="52">
        <v>3.98</v>
      </c>
      <c r="DR150" s="103">
        <v>2.98</v>
      </c>
      <c r="DS150" s="103">
        <v>3.48</v>
      </c>
      <c r="DT150" s="103">
        <v>0.48000000000000004</v>
      </c>
      <c r="DU150" s="103">
        <v>0.5</v>
      </c>
      <c r="DV150" s="103">
        <v>0.98</v>
      </c>
      <c r="DW150" s="103">
        <v>0.5</v>
      </c>
      <c r="DX150" s="103">
        <v>0.5</v>
      </c>
      <c r="DY150" s="103">
        <v>0.5</v>
      </c>
      <c r="DZ150" s="103">
        <v>1.5</v>
      </c>
      <c r="EA150" s="103">
        <v>0.5</v>
      </c>
      <c r="EB150" s="103">
        <v>0.5</v>
      </c>
      <c r="EC150" s="103">
        <v>1</v>
      </c>
      <c r="ED150" s="103">
        <v>0</v>
      </c>
      <c r="EE150" s="103">
        <v>0.5</v>
      </c>
      <c r="EF150" s="103">
        <v>0</v>
      </c>
      <c r="EG150" s="104"/>
      <c r="EH150" s="103">
        <v>1.5</v>
      </c>
    </row>
    <row r="151" spans="2:138" x14ac:dyDescent="0.25">
      <c r="B151" s="57">
        <v>41</v>
      </c>
      <c r="C151" s="62" t="s">
        <v>405</v>
      </c>
      <c r="D151" s="58">
        <v>1</v>
      </c>
      <c r="E151" s="63"/>
      <c r="F151" s="66"/>
      <c r="G151" s="67" t="s">
        <v>249</v>
      </c>
      <c r="H151" s="58"/>
      <c r="I151" s="65"/>
      <c r="J151" s="58" t="s">
        <v>735</v>
      </c>
      <c r="K151" s="58">
        <v>0</v>
      </c>
      <c r="L151" s="58"/>
      <c r="M151" s="58">
        <v>0</v>
      </c>
      <c r="N151" s="58"/>
      <c r="O151" s="58">
        <v>12.5</v>
      </c>
      <c r="P151" s="58" t="s">
        <v>98</v>
      </c>
      <c r="Q151" s="58">
        <v>4</v>
      </c>
      <c r="R151" s="58" t="s">
        <v>98</v>
      </c>
      <c r="S151" s="58">
        <v>0</v>
      </c>
      <c r="T151" s="58"/>
      <c r="U151" s="58">
        <v>0</v>
      </c>
      <c r="V151" s="58"/>
      <c r="W151" s="58">
        <v>0</v>
      </c>
      <c r="X151" s="58"/>
      <c r="Y151" s="58" t="s">
        <v>6</v>
      </c>
      <c r="Z151" s="58">
        <v>35</v>
      </c>
      <c r="AA151" s="58" t="s">
        <v>9</v>
      </c>
      <c r="AB151" s="58" t="s">
        <v>274</v>
      </c>
      <c r="AC151" s="58" t="s">
        <v>13</v>
      </c>
      <c r="AD151" s="58" t="s">
        <v>16</v>
      </c>
      <c r="AE151" s="58" t="s">
        <v>23</v>
      </c>
      <c r="AF151" s="58" t="s">
        <v>27</v>
      </c>
      <c r="AG151" s="58">
        <v>1</v>
      </c>
      <c r="AH151" s="58">
        <v>0</v>
      </c>
      <c r="AI151" s="58" t="s">
        <v>32</v>
      </c>
      <c r="AJ151" s="58" t="s">
        <v>30</v>
      </c>
      <c r="AK151" s="58" t="s">
        <v>30</v>
      </c>
      <c r="AL151" s="58" t="s">
        <v>33</v>
      </c>
      <c r="AM151" s="58" t="s">
        <v>30</v>
      </c>
      <c r="AN151" s="58" t="s">
        <v>32</v>
      </c>
      <c r="AO151" s="58" t="s">
        <v>32</v>
      </c>
      <c r="AP151" s="58" t="s">
        <v>33</v>
      </c>
      <c r="AQ151" s="58" t="s">
        <v>32</v>
      </c>
      <c r="AR151" s="58" t="s">
        <v>32</v>
      </c>
      <c r="AS151" s="58" t="s">
        <v>32</v>
      </c>
      <c r="AT151" s="58" t="s">
        <v>34</v>
      </c>
      <c r="AU151" s="58"/>
      <c r="AV151" s="58"/>
      <c r="AW151" s="58" t="s">
        <v>34</v>
      </c>
      <c r="AX151" s="58" t="s">
        <v>34</v>
      </c>
      <c r="AY151" s="58" t="s">
        <v>34</v>
      </c>
      <c r="AZ151" s="58" t="s">
        <v>32</v>
      </c>
      <c r="BA151" s="58" t="s">
        <v>34</v>
      </c>
      <c r="BB151" s="58" t="s">
        <v>34</v>
      </c>
      <c r="BC151" s="58" t="s">
        <v>34</v>
      </c>
      <c r="BD151" s="58" t="s">
        <v>50</v>
      </c>
      <c r="BE151" s="58" t="s">
        <v>51</v>
      </c>
      <c r="BF151" s="58" t="s">
        <v>50</v>
      </c>
      <c r="BG151" s="58" t="s">
        <v>50</v>
      </c>
      <c r="BH151" s="58" t="s">
        <v>50</v>
      </c>
      <c r="BI151" s="58" t="s">
        <v>50</v>
      </c>
      <c r="BJ151" s="58" t="s">
        <v>50</v>
      </c>
      <c r="BK151" s="58" t="s">
        <v>50</v>
      </c>
      <c r="BL151" s="58" t="s">
        <v>31</v>
      </c>
      <c r="BM151" s="58" t="s">
        <v>31</v>
      </c>
      <c r="BN151" s="58" t="s">
        <v>50</v>
      </c>
      <c r="BO151" s="58" t="s">
        <v>51</v>
      </c>
      <c r="BP151" s="58" t="s">
        <v>278</v>
      </c>
      <c r="BQ151" s="58" t="s">
        <v>254</v>
      </c>
      <c r="BR151" s="58" t="s">
        <v>156</v>
      </c>
      <c r="BS151" s="58" t="s">
        <v>30</v>
      </c>
      <c r="BT151" s="58" t="s">
        <v>34</v>
      </c>
      <c r="BU151" s="58"/>
      <c r="BV151" s="58"/>
      <c r="BW151" s="58"/>
      <c r="BX151" s="58"/>
      <c r="BY151" s="58"/>
      <c r="BZ151" s="58"/>
      <c r="CA151" s="58"/>
      <c r="CB151" s="58"/>
      <c r="CC151" s="58"/>
      <c r="CD151" s="58"/>
      <c r="CE151" s="58" t="s">
        <v>30</v>
      </c>
      <c r="CF151" s="58" t="s">
        <v>30</v>
      </c>
      <c r="CG151" s="58"/>
      <c r="CH151" s="58"/>
      <c r="CI151" s="58" t="s">
        <v>32</v>
      </c>
      <c r="CJ151" s="58" t="s">
        <v>31</v>
      </c>
      <c r="CK151" s="58" t="s">
        <v>31</v>
      </c>
      <c r="CL151" s="58" t="s">
        <v>34</v>
      </c>
      <c r="CM151" s="58" t="s">
        <v>34</v>
      </c>
      <c r="CN151" s="58" t="s">
        <v>34</v>
      </c>
      <c r="CO151" s="58" t="s">
        <v>34</v>
      </c>
      <c r="CP151" s="58" t="s">
        <v>34</v>
      </c>
      <c r="CQ151" s="58" t="s">
        <v>34</v>
      </c>
      <c r="CR151" s="58" t="s">
        <v>34</v>
      </c>
      <c r="CS151" s="58" t="s">
        <v>34</v>
      </c>
      <c r="CT151" s="58" t="s">
        <v>34</v>
      </c>
      <c r="CU151" s="58" t="s">
        <v>32</v>
      </c>
      <c r="CV151" s="58" t="s">
        <v>32</v>
      </c>
      <c r="CW151" s="58" t="s">
        <v>31</v>
      </c>
      <c r="CX151" s="58" t="s">
        <v>74</v>
      </c>
      <c r="CY151" s="58" t="s">
        <v>74</v>
      </c>
      <c r="CZ151" s="58" t="s">
        <v>73</v>
      </c>
      <c r="DA151" s="58" t="s">
        <v>78</v>
      </c>
      <c r="DB151" s="58" t="s">
        <v>78</v>
      </c>
      <c r="DC151" s="58" t="s">
        <v>78</v>
      </c>
      <c r="DD151" s="58"/>
      <c r="DE151" s="58" t="s">
        <v>78</v>
      </c>
      <c r="DF151" s="58" t="s">
        <v>78</v>
      </c>
      <c r="DG151" s="58" t="s">
        <v>78</v>
      </c>
      <c r="DH151" s="58" t="s">
        <v>78</v>
      </c>
      <c r="DI151" s="60" t="s">
        <v>84</v>
      </c>
      <c r="DJ151" t="s">
        <v>88</v>
      </c>
      <c r="DK151" s="52">
        <v>15.666666666666666</v>
      </c>
      <c r="DL151" s="52">
        <v>0.19583333333333333</v>
      </c>
      <c r="DM151" s="52">
        <v>8.6666666666666679</v>
      </c>
      <c r="DN151" s="52">
        <v>8.6666666666666661</v>
      </c>
      <c r="DO151" s="52">
        <v>6.6666666666666661</v>
      </c>
      <c r="DP151" s="52">
        <v>0.16666666666666666</v>
      </c>
      <c r="DQ151" s="52">
        <v>0</v>
      </c>
      <c r="DR151" s="103">
        <v>0</v>
      </c>
      <c r="DS151" s="103">
        <v>0</v>
      </c>
      <c r="DT151" s="103">
        <v>0</v>
      </c>
      <c r="DU151" s="103">
        <v>0</v>
      </c>
      <c r="DV151" s="103">
        <v>0</v>
      </c>
      <c r="DW151" s="103">
        <v>0</v>
      </c>
      <c r="DX151" s="103">
        <v>0</v>
      </c>
      <c r="DY151" s="103">
        <v>0</v>
      </c>
      <c r="DZ151" s="103">
        <v>0</v>
      </c>
      <c r="EA151" s="103">
        <v>0</v>
      </c>
      <c r="EB151" s="103">
        <v>0</v>
      </c>
      <c r="EC151" s="103">
        <v>0</v>
      </c>
      <c r="ED151" s="103">
        <v>0</v>
      </c>
      <c r="EE151" s="103">
        <v>0</v>
      </c>
      <c r="EF151" s="103">
        <v>0</v>
      </c>
      <c r="EG151" s="104"/>
      <c r="EH151" s="103">
        <v>0</v>
      </c>
    </row>
    <row r="152" spans="2:138" x14ac:dyDescent="0.25">
      <c r="B152" s="61">
        <v>42</v>
      </c>
      <c r="C152" s="62" t="s">
        <v>405</v>
      </c>
      <c r="D152" s="62">
        <v>1</v>
      </c>
      <c r="E152" s="53"/>
      <c r="F152" s="74"/>
      <c r="G152" s="53" t="s">
        <v>249</v>
      </c>
      <c r="H152" s="62"/>
      <c r="I152" s="71"/>
      <c r="J152" s="62" t="s">
        <v>736</v>
      </c>
      <c r="K152" s="62"/>
      <c r="L152" s="62" t="s">
        <v>98</v>
      </c>
      <c r="M152" s="62">
        <v>3</v>
      </c>
      <c r="N152" s="62" t="s">
        <v>98</v>
      </c>
      <c r="O152" s="62">
        <v>24</v>
      </c>
      <c r="P152" s="62" t="s">
        <v>98</v>
      </c>
      <c r="Q152" s="62"/>
      <c r="R152" s="62" t="s">
        <v>98</v>
      </c>
      <c r="S152" s="62"/>
      <c r="T152" s="62" t="s">
        <v>98</v>
      </c>
      <c r="U152" s="62"/>
      <c r="V152" s="62" t="s">
        <v>98</v>
      </c>
      <c r="W152" s="62"/>
      <c r="X152" s="62" t="s">
        <v>98</v>
      </c>
      <c r="Y152" s="62" t="s">
        <v>6</v>
      </c>
      <c r="Z152" s="62">
        <v>30</v>
      </c>
      <c r="AA152" s="62" t="s">
        <v>9</v>
      </c>
      <c r="AB152" s="62" t="s">
        <v>274</v>
      </c>
      <c r="AC152" s="62" t="s">
        <v>13</v>
      </c>
      <c r="AD152" s="62" t="s">
        <v>15</v>
      </c>
      <c r="AE152" s="62" t="s">
        <v>23</v>
      </c>
      <c r="AF152" s="62" t="s">
        <v>27</v>
      </c>
      <c r="AG152" s="62"/>
      <c r="AH152" s="62"/>
      <c r="AI152" s="62" t="s">
        <v>33</v>
      </c>
      <c r="AJ152" s="62" t="s">
        <v>34</v>
      </c>
      <c r="AK152" s="62" t="s">
        <v>34</v>
      </c>
      <c r="AL152" s="62" t="s">
        <v>34</v>
      </c>
      <c r="AM152" s="62" t="s">
        <v>34</v>
      </c>
      <c r="AN152" s="62" t="s">
        <v>34</v>
      </c>
      <c r="AO152" s="62" t="s">
        <v>34</v>
      </c>
      <c r="AP152" s="62" t="s">
        <v>34</v>
      </c>
      <c r="AQ152" s="62" t="s">
        <v>34</v>
      </c>
      <c r="AR152" s="62" t="s">
        <v>34</v>
      </c>
      <c r="AS152" s="62" t="s">
        <v>34</v>
      </c>
      <c r="AT152" s="62" t="s">
        <v>34</v>
      </c>
      <c r="AU152" s="62"/>
      <c r="AV152" s="62"/>
      <c r="AW152" s="62" t="s">
        <v>34</v>
      </c>
      <c r="AX152" s="62" t="s">
        <v>34</v>
      </c>
      <c r="AY152" s="62" t="s">
        <v>34</v>
      </c>
      <c r="AZ152" s="62" t="s">
        <v>34</v>
      </c>
      <c r="BA152" s="62" t="s">
        <v>34</v>
      </c>
      <c r="BB152" s="62" t="s">
        <v>34</v>
      </c>
      <c r="BC152" s="62" t="s">
        <v>34</v>
      </c>
      <c r="BD152" s="62" t="s">
        <v>50</v>
      </c>
      <c r="BE152" s="62" t="s">
        <v>51</v>
      </c>
      <c r="BF152" s="62" t="s">
        <v>50</v>
      </c>
      <c r="BG152" s="62" t="s">
        <v>51</v>
      </c>
      <c r="BH152" s="62" t="s">
        <v>34</v>
      </c>
      <c r="BI152" s="62" t="s">
        <v>34</v>
      </c>
      <c r="BJ152" s="62" t="s">
        <v>50</v>
      </c>
      <c r="BK152" s="62" t="s">
        <v>50</v>
      </c>
      <c r="BL152" s="62" t="s">
        <v>49</v>
      </c>
      <c r="BM152" s="62" t="s">
        <v>51</v>
      </c>
      <c r="BN152" s="62" t="s">
        <v>50</v>
      </c>
      <c r="BO152" s="62" t="s">
        <v>31</v>
      </c>
      <c r="BP152" s="62" t="s">
        <v>278</v>
      </c>
      <c r="BQ152" s="62" t="s">
        <v>254</v>
      </c>
      <c r="BR152" s="62" t="s">
        <v>156</v>
      </c>
      <c r="BS152" s="62" t="s">
        <v>34</v>
      </c>
      <c r="BT152" s="62" t="s">
        <v>34</v>
      </c>
      <c r="BU152" s="62"/>
      <c r="BV152" s="62"/>
      <c r="BW152" s="62"/>
      <c r="BX152" s="62"/>
      <c r="BY152" s="62"/>
      <c r="BZ152" s="62"/>
      <c r="CA152" s="62"/>
      <c r="CB152" s="62"/>
      <c r="CC152" s="62"/>
      <c r="CD152" s="62"/>
      <c r="CE152" s="62" t="s">
        <v>30</v>
      </c>
      <c r="CF152" s="62" t="s">
        <v>29</v>
      </c>
      <c r="CG152" s="62"/>
      <c r="CH152" s="62"/>
      <c r="CI152" s="62" t="s">
        <v>29</v>
      </c>
      <c r="CJ152" s="62" t="s">
        <v>32</v>
      </c>
      <c r="CK152" s="62" t="s">
        <v>29</v>
      </c>
      <c r="CL152" s="62" t="s">
        <v>30</v>
      </c>
      <c r="CM152" s="62" t="s">
        <v>30</v>
      </c>
      <c r="CN152" s="62" t="s">
        <v>33</v>
      </c>
      <c r="CO152" s="62" t="s">
        <v>33</v>
      </c>
      <c r="CP152" s="62" t="s">
        <v>32</v>
      </c>
      <c r="CQ152" s="62" t="s">
        <v>31</v>
      </c>
      <c r="CR152" s="62" t="s">
        <v>29</v>
      </c>
      <c r="CS152" s="62" t="s">
        <v>31</v>
      </c>
      <c r="CT152" s="62" t="s">
        <v>31</v>
      </c>
      <c r="CU152" s="62" t="s">
        <v>31</v>
      </c>
      <c r="CV152" s="62" t="s">
        <v>31</v>
      </c>
      <c r="CW152" s="62" t="s">
        <v>31</v>
      </c>
      <c r="CX152" s="62" t="s">
        <v>74</v>
      </c>
      <c r="CY152" s="62" t="s">
        <v>74</v>
      </c>
      <c r="CZ152" s="62" t="s">
        <v>74</v>
      </c>
      <c r="DA152" s="62" t="s">
        <v>79</v>
      </c>
      <c r="DB152" s="62" t="s">
        <v>78</v>
      </c>
      <c r="DC152" s="62" t="s">
        <v>77</v>
      </c>
      <c r="DD152" s="62"/>
      <c r="DE152" s="62" t="s">
        <v>78</v>
      </c>
      <c r="DF152" s="62" t="s">
        <v>79</v>
      </c>
      <c r="DG152" s="62" t="s">
        <v>78</v>
      </c>
      <c r="DH152" s="62" t="s">
        <v>79</v>
      </c>
      <c r="DI152" s="73" t="s">
        <v>84</v>
      </c>
      <c r="DJ152" t="s">
        <v>88</v>
      </c>
      <c r="DK152" s="52">
        <v>31.666666666666664</v>
      </c>
      <c r="DL152" s="52">
        <v>0.39583333333333331</v>
      </c>
      <c r="DM152" s="52">
        <v>9.6666666666666661</v>
      </c>
      <c r="DN152" s="52">
        <v>12.833333333333334</v>
      </c>
      <c r="DO152" s="52">
        <v>5.666666666666667</v>
      </c>
      <c r="DP152" s="52">
        <v>0.14166666666666666</v>
      </c>
      <c r="DQ152" s="52">
        <v>9.375</v>
      </c>
      <c r="DR152" s="103">
        <v>9.375</v>
      </c>
      <c r="DS152" s="103">
        <v>7.5</v>
      </c>
      <c r="DT152" s="103">
        <v>0.9375</v>
      </c>
      <c r="DU152" s="103">
        <v>0.9375</v>
      </c>
      <c r="DV152" s="103">
        <v>1.875</v>
      </c>
      <c r="DW152" s="103">
        <v>0</v>
      </c>
      <c r="DX152" s="103">
        <v>0</v>
      </c>
      <c r="DY152" s="103">
        <v>5.625</v>
      </c>
      <c r="DZ152" s="103">
        <v>5.625</v>
      </c>
      <c r="EA152" s="103">
        <v>0</v>
      </c>
      <c r="EB152" s="103">
        <v>1.875</v>
      </c>
      <c r="EC152" s="103">
        <v>1.875</v>
      </c>
      <c r="ED152" s="103">
        <v>0</v>
      </c>
      <c r="EE152" s="103">
        <v>0</v>
      </c>
      <c r="EF152" s="103">
        <v>0</v>
      </c>
      <c r="EG152" s="104"/>
      <c r="EH152" s="103">
        <v>1.875</v>
      </c>
    </row>
    <row r="153" spans="2:138" x14ac:dyDescent="0.25">
      <c r="B153" s="68">
        <v>17</v>
      </c>
      <c r="C153" s="62" t="s">
        <v>405</v>
      </c>
      <c r="D153" s="69">
        <v>1</v>
      </c>
      <c r="E153" s="53"/>
      <c r="F153" s="70"/>
      <c r="G153" s="51" t="s">
        <v>3</v>
      </c>
      <c r="H153" s="69"/>
      <c r="I153" s="71"/>
      <c r="J153" s="69" t="s">
        <v>819</v>
      </c>
      <c r="K153" s="69">
        <v>0</v>
      </c>
      <c r="L153" s="69"/>
      <c r="M153" s="69">
        <v>0</v>
      </c>
      <c r="N153" s="69"/>
      <c r="O153" s="69">
        <v>5</v>
      </c>
      <c r="P153" s="69"/>
      <c r="Q153" s="69">
        <v>0</v>
      </c>
      <c r="R153" s="69"/>
      <c r="S153" s="69">
        <v>0</v>
      </c>
      <c r="T153" s="69"/>
      <c r="U153" s="69">
        <v>0</v>
      </c>
      <c r="V153" s="69"/>
      <c r="W153" s="69" t="s">
        <v>299</v>
      </c>
      <c r="X153" s="69"/>
      <c r="Y153" s="69" t="s">
        <v>6</v>
      </c>
      <c r="Z153" s="69">
        <v>11</v>
      </c>
      <c r="AA153" s="69"/>
      <c r="AB153" s="69"/>
      <c r="AC153" s="69" t="s">
        <v>13</v>
      </c>
      <c r="AD153" s="69" t="s">
        <v>15</v>
      </c>
      <c r="AE153" s="69" t="s">
        <v>18</v>
      </c>
      <c r="AF153" s="69" t="s">
        <v>25</v>
      </c>
      <c r="AG153" s="69">
        <v>0</v>
      </c>
      <c r="AH153" s="69">
        <v>0</v>
      </c>
      <c r="AI153" s="69" t="s">
        <v>33</v>
      </c>
      <c r="AJ153" s="69" t="s">
        <v>30</v>
      </c>
      <c r="AK153" s="69" t="s">
        <v>31</v>
      </c>
      <c r="AL153" s="69" t="s">
        <v>33</v>
      </c>
      <c r="AM153" s="69" t="s">
        <v>29</v>
      </c>
      <c r="AN153" s="69" t="s">
        <v>33</v>
      </c>
      <c r="AO153" s="69" t="s">
        <v>33</v>
      </c>
      <c r="AP153" s="69" t="s">
        <v>33</v>
      </c>
      <c r="AQ153" s="69" t="s">
        <v>33</v>
      </c>
      <c r="AR153" s="69" t="s">
        <v>33</v>
      </c>
      <c r="AS153" s="69" t="s">
        <v>33</v>
      </c>
      <c r="AT153" s="69" t="s">
        <v>33</v>
      </c>
      <c r="AU153" s="69"/>
      <c r="AV153" s="69"/>
      <c r="AW153" s="69" t="s">
        <v>33</v>
      </c>
      <c r="AX153" s="69" t="s">
        <v>33</v>
      </c>
      <c r="AY153" s="69" t="s">
        <v>29</v>
      </c>
      <c r="AZ153" s="69" t="s">
        <v>33</v>
      </c>
      <c r="BA153" s="69" t="s">
        <v>32</v>
      </c>
      <c r="BB153" s="69" t="s">
        <v>33</v>
      </c>
      <c r="BC153" s="69" t="s">
        <v>30</v>
      </c>
      <c r="BD153" s="69" t="s">
        <v>50</v>
      </c>
      <c r="BE153" s="69" t="s">
        <v>51</v>
      </c>
      <c r="BF153" s="69" t="s">
        <v>51</v>
      </c>
      <c r="BG153" s="69" t="s">
        <v>51</v>
      </c>
      <c r="BH153" s="69" t="s">
        <v>31</v>
      </c>
      <c r="BI153" s="69" t="s">
        <v>51</v>
      </c>
      <c r="BJ153" s="69" t="s">
        <v>51</v>
      </c>
      <c r="BK153" s="69" t="s">
        <v>50</v>
      </c>
      <c r="BL153" s="69" t="s">
        <v>51</v>
      </c>
      <c r="BM153" s="69" t="s">
        <v>51</v>
      </c>
      <c r="BN153" s="69" t="s">
        <v>51</v>
      </c>
      <c r="BO153" s="69" t="s">
        <v>51</v>
      </c>
      <c r="BP153" s="69" t="s">
        <v>157</v>
      </c>
      <c r="BQ153" s="69" t="s">
        <v>156</v>
      </c>
      <c r="BR153" s="69" t="s">
        <v>157</v>
      </c>
      <c r="BS153" s="69" t="s">
        <v>33</v>
      </c>
      <c r="BT153" s="69" t="s">
        <v>29</v>
      </c>
      <c r="BU153" s="69"/>
      <c r="BV153" s="69"/>
      <c r="BW153" s="69"/>
      <c r="BX153" s="69"/>
      <c r="BY153" s="69"/>
      <c r="BZ153" s="69"/>
      <c r="CA153" s="69"/>
      <c r="CB153" s="69"/>
      <c r="CC153" s="69"/>
      <c r="CD153" s="69"/>
      <c r="CE153" s="69" t="s">
        <v>33</v>
      </c>
      <c r="CF153" s="69" t="s">
        <v>29</v>
      </c>
      <c r="CG153" s="69"/>
      <c r="CH153" s="69"/>
      <c r="CI153" s="69" t="s">
        <v>33</v>
      </c>
      <c r="CJ153" s="69" t="s">
        <v>30</v>
      </c>
      <c r="CK153" s="69" t="s">
        <v>33</v>
      </c>
      <c r="CL153" s="69" t="s">
        <v>31</v>
      </c>
      <c r="CM153" s="69" t="s">
        <v>33</v>
      </c>
      <c r="CN153" s="69" t="s">
        <v>33</v>
      </c>
      <c r="CO153" s="69" t="s">
        <v>33</v>
      </c>
      <c r="CP153" s="69" t="s">
        <v>33</v>
      </c>
      <c r="CQ153" s="69" t="s">
        <v>29</v>
      </c>
      <c r="CR153" s="69" t="s">
        <v>29</v>
      </c>
      <c r="CS153" s="69" t="s">
        <v>33</v>
      </c>
      <c r="CT153" s="69" t="s">
        <v>29</v>
      </c>
      <c r="CU153" s="69"/>
      <c r="CV153" s="69"/>
      <c r="CW153" s="69"/>
      <c r="CX153" s="69"/>
      <c r="CY153" s="69"/>
      <c r="CZ153" s="69"/>
      <c r="DA153" s="69"/>
      <c r="DB153" s="69"/>
      <c r="DC153" s="69"/>
      <c r="DD153" s="69"/>
      <c r="DE153" s="69"/>
      <c r="DF153" s="69"/>
      <c r="DG153" s="69"/>
      <c r="DH153" s="69"/>
      <c r="DI153" s="72"/>
      <c r="DJ153" t="s">
        <v>88</v>
      </c>
      <c r="DK153" s="52">
        <v>56.666666666666664</v>
      </c>
      <c r="DL153" s="52">
        <v>0.70833333333333326</v>
      </c>
      <c r="DM153" s="52">
        <v>18.666666666666664</v>
      </c>
      <c r="DN153" s="52">
        <v>24.666666666666668</v>
      </c>
      <c r="DO153" s="52">
        <v>12.666666666666668</v>
      </c>
      <c r="DP153" s="52">
        <v>0.31666666666666671</v>
      </c>
      <c r="DQ153" s="52">
        <v>3.6585365853658534</v>
      </c>
      <c r="DR153" s="103">
        <v>3.0487804878048781</v>
      </c>
      <c r="DS153" s="103">
        <v>2.4390243902439024</v>
      </c>
      <c r="DT153" s="103">
        <v>0</v>
      </c>
      <c r="DU153" s="103">
        <v>0</v>
      </c>
      <c r="DV153" s="103">
        <v>0</v>
      </c>
      <c r="DW153" s="103">
        <v>0</v>
      </c>
      <c r="DX153" s="103">
        <v>0</v>
      </c>
      <c r="DY153" s="103">
        <v>0.6097560975609756</v>
      </c>
      <c r="DZ153" s="103">
        <v>0.6097560975609756</v>
      </c>
      <c r="EA153" s="103">
        <v>0.6097560975609756</v>
      </c>
      <c r="EB153" s="103">
        <v>1.2195121951219512</v>
      </c>
      <c r="EC153" s="103">
        <v>1.8292682926829267</v>
      </c>
      <c r="ED153" s="103">
        <v>0</v>
      </c>
      <c r="EE153" s="103">
        <v>1.2195121951219512</v>
      </c>
      <c r="EF153" s="103">
        <v>0</v>
      </c>
      <c r="EG153" s="104"/>
      <c r="EH153" s="103">
        <v>3.0487804878048781</v>
      </c>
    </row>
    <row r="154" spans="2:138" x14ac:dyDescent="0.25">
      <c r="B154" s="75">
        <v>65</v>
      </c>
      <c r="C154" t="s">
        <v>479</v>
      </c>
      <c r="D154">
        <v>1</v>
      </c>
      <c r="E154" s="78"/>
      <c r="F154" s="75"/>
      <c r="G154" s="75" t="s">
        <v>1</v>
      </c>
      <c r="H154" s="75" t="s">
        <v>681</v>
      </c>
      <c r="I154" s="75"/>
      <c r="J154" s="75" t="s">
        <v>682</v>
      </c>
      <c r="K154" s="75">
        <v>0</v>
      </c>
      <c r="L154" s="75"/>
      <c r="M154" s="75">
        <v>55</v>
      </c>
      <c r="N154" s="75"/>
      <c r="O154" s="75"/>
      <c r="P154" s="75"/>
      <c r="Q154" s="75"/>
      <c r="R154" s="75"/>
      <c r="S154" s="75">
        <v>70</v>
      </c>
      <c r="T154" s="75"/>
      <c r="U154" s="75">
        <v>0</v>
      </c>
      <c r="V154" s="75"/>
      <c r="W154" s="75">
        <v>0</v>
      </c>
      <c r="X154" s="75" t="s">
        <v>7</v>
      </c>
      <c r="Y154" s="75" t="s">
        <v>6</v>
      </c>
      <c r="Z154" s="75">
        <v>30</v>
      </c>
      <c r="AA154" s="75"/>
      <c r="AB154" s="75"/>
      <c r="AC154" s="75" t="s">
        <v>13</v>
      </c>
      <c r="AD154" s="75" t="s">
        <v>16</v>
      </c>
      <c r="AE154" s="75" t="s">
        <v>22</v>
      </c>
      <c r="AF154" s="75" t="s">
        <v>25</v>
      </c>
      <c r="AG154" s="75">
        <v>5</v>
      </c>
      <c r="AH154" s="75">
        <v>5</v>
      </c>
      <c r="AI154" s="75" t="s">
        <v>33</v>
      </c>
      <c r="AJ154" s="75" t="s">
        <v>32</v>
      </c>
      <c r="AK154" s="75" t="s">
        <v>31</v>
      </c>
      <c r="AL154" s="75" t="s">
        <v>31</v>
      </c>
      <c r="AM154" s="75" t="s">
        <v>31</v>
      </c>
      <c r="AN154" s="75" t="s">
        <v>32</v>
      </c>
      <c r="AO154" s="75" t="s">
        <v>32</v>
      </c>
      <c r="AP154" s="75" t="s">
        <v>33</v>
      </c>
      <c r="AQ154" s="75" t="s">
        <v>32</v>
      </c>
      <c r="AR154" s="75" t="s">
        <v>33</v>
      </c>
      <c r="AS154" s="75" t="s">
        <v>33</v>
      </c>
      <c r="AT154" s="75" t="s">
        <v>33</v>
      </c>
      <c r="AU154" s="75"/>
      <c r="AV154" s="75"/>
      <c r="AW154" s="75" t="s">
        <v>33</v>
      </c>
      <c r="AX154" s="75" t="s">
        <v>33</v>
      </c>
      <c r="AY154" s="75"/>
      <c r="AZ154" s="75" t="s">
        <v>32</v>
      </c>
      <c r="BA154" s="75" t="s">
        <v>31</v>
      </c>
      <c r="BB154" s="75" t="s">
        <v>31</v>
      </c>
      <c r="BC154" s="75" t="s">
        <v>31</v>
      </c>
      <c r="BD154" s="75" t="s">
        <v>50</v>
      </c>
      <c r="BE154" s="75" t="s">
        <v>50</v>
      </c>
      <c r="BF154" s="75" t="s">
        <v>51</v>
      </c>
      <c r="BG154" s="75" t="s">
        <v>50</v>
      </c>
      <c r="BH154" s="75" t="s">
        <v>48</v>
      </c>
      <c r="BI154" s="75" t="s">
        <v>50</v>
      </c>
      <c r="BJ154" s="75" t="s">
        <v>50</v>
      </c>
      <c r="BK154" s="75" t="s">
        <v>50</v>
      </c>
      <c r="BL154" s="75" t="s">
        <v>51</v>
      </c>
      <c r="BM154" s="75" t="s">
        <v>51</v>
      </c>
      <c r="BN154" s="75" t="s">
        <v>51</v>
      </c>
      <c r="BO154" s="75"/>
      <c r="BP154" s="75" t="s">
        <v>254</v>
      </c>
      <c r="BQ154" s="75" t="s">
        <v>31</v>
      </c>
      <c r="BR154" s="75" t="s">
        <v>31</v>
      </c>
      <c r="BS154" s="75" t="s">
        <v>32</v>
      </c>
      <c r="BT154" s="75" t="s">
        <v>32</v>
      </c>
      <c r="BU154" s="75"/>
      <c r="BV154" s="75"/>
      <c r="BW154" s="75"/>
      <c r="BX154" s="75"/>
      <c r="BY154" s="75"/>
      <c r="BZ154" s="75"/>
      <c r="CA154" s="75"/>
      <c r="CB154" s="75"/>
      <c r="CC154" s="75"/>
      <c r="CD154" s="75"/>
      <c r="CE154" s="75" t="s">
        <v>31</v>
      </c>
      <c r="CF154" s="75" t="s">
        <v>32</v>
      </c>
      <c r="CG154" s="75"/>
      <c r="CH154" s="75"/>
      <c r="CI154" s="75" t="s">
        <v>30</v>
      </c>
      <c r="CJ154" s="75" t="s">
        <v>32</v>
      </c>
      <c r="CK154" s="75"/>
      <c r="CL154" s="75" t="s">
        <v>30</v>
      </c>
      <c r="CM154" s="75"/>
      <c r="CN154" s="75" t="s">
        <v>32</v>
      </c>
      <c r="CO154" s="75"/>
      <c r="CP154" s="75" t="s">
        <v>31</v>
      </c>
      <c r="CQ154" s="75" t="s">
        <v>32</v>
      </c>
      <c r="CR154" s="75" t="s">
        <v>32</v>
      </c>
      <c r="CS154" s="75" t="s">
        <v>30</v>
      </c>
      <c r="CT154" s="75" t="s">
        <v>31</v>
      </c>
      <c r="CU154" s="75" t="s">
        <v>32</v>
      </c>
      <c r="CV154" s="75" t="s">
        <v>32</v>
      </c>
      <c r="CW154" s="75" t="s">
        <v>32</v>
      </c>
      <c r="CX154" s="75" t="s">
        <v>74</v>
      </c>
      <c r="CY154" s="75" t="s">
        <v>74</v>
      </c>
      <c r="CZ154" s="75" t="s">
        <v>72</v>
      </c>
      <c r="DA154" s="75" t="s">
        <v>79</v>
      </c>
      <c r="DB154" s="75" t="s">
        <v>79</v>
      </c>
      <c r="DC154" s="75" t="s">
        <v>78</v>
      </c>
      <c r="DD154" s="75"/>
      <c r="DE154" s="75" t="s">
        <v>78</v>
      </c>
      <c r="DF154" s="75" t="s">
        <v>77</v>
      </c>
      <c r="DG154" s="75" t="s">
        <v>78</v>
      </c>
      <c r="DH154" s="75" t="s">
        <v>78</v>
      </c>
      <c r="DI154" s="75" t="s">
        <v>31</v>
      </c>
      <c r="DJ154" t="s">
        <v>88</v>
      </c>
      <c r="DK154" s="96">
        <v>45.000000000000007</v>
      </c>
      <c r="DL154" s="96">
        <v>0.53571428571428581</v>
      </c>
      <c r="DM154" s="96">
        <v>23.999999999999996</v>
      </c>
      <c r="DN154" s="96">
        <v>24.666666666666664</v>
      </c>
      <c r="DO154" s="96">
        <v>19.333333333333336</v>
      </c>
      <c r="DP154" s="96">
        <v>0.48333333333333339</v>
      </c>
      <c r="DQ154" s="96">
        <v>1</v>
      </c>
      <c r="DR154" s="104"/>
      <c r="DS154" s="104"/>
      <c r="DT154" s="104">
        <v>0</v>
      </c>
      <c r="DU154" s="104">
        <v>1</v>
      </c>
      <c r="DV154" s="104">
        <v>1</v>
      </c>
      <c r="DW154" s="104"/>
      <c r="DX154" s="104"/>
      <c r="DY154" s="104"/>
      <c r="DZ154" s="104">
        <v>0</v>
      </c>
      <c r="EA154" s="104"/>
      <c r="EB154" s="104"/>
      <c r="EC154" s="104">
        <v>0</v>
      </c>
      <c r="ED154" s="104">
        <v>0</v>
      </c>
      <c r="EE154" s="104">
        <v>0</v>
      </c>
      <c r="EF154" s="104">
        <v>0</v>
      </c>
      <c r="EG154" s="104"/>
      <c r="EH154" s="104">
        <v>0</v>
      </c>
    </row>
    <row r="155" spans="2:138" x14ac:dyDescent="0.25">
      <c r="B155" s="75">
        <v>66</v>
      </c>
      <c r="C155" t="s">
        <v>479</v>
      </c>
      <c r="D155">
        <v>1</v>
      </c>
      <c r="E155" s="78"/>
      <c r="F155" s="75"/>
      <c r="G155" s="75" t="s">
        <v>1</v>
      </c>
      <c r="H155" s="75" t="s">
        <v>681</v>
      </c>
      <c r="I155" s="75"/>
      <c r="J155" s="75" t="s">
        <v>683</v>
      </c>
      <c r="K155" s="75">
        <v>0</v>
      </c>
      <c r="L155" s="75"/>
      <c r="M155" s="75">
        <v>30</v>
      </c>
      <c r="N155" s="75"/>
      <c r="O155" s="75"/>
      <c r="P155" s="75"/>
      <c r="Q155" s="75"/>
      <c r="R155" s="75"/>
      <c r="S155" s="75">
        <v>60</v>
      </c>
      <c r="T155" s="75"/>
      <c r="U155" s="75">
        <v>0</v>
      </c>
      <c r="V155" s="75"/>
      <c r="W155" s="75">
        <v>0</v>
      </c>
      <c r="X155" s="75" t="s">
        <v>7</v>
      </c>
      <c r="Y155" s="75" t="s">
        <v>6</v>
      </c>
      <c r="Z155" s="75">
        <v>25</v>
      </c>
      <c r="AA155" s="75" t="s">
        <v>10</v>
      </c>
      <c r="AB155" s="75" t="s">
        <v>684</v>
      </c>
      <c r="AC155" s="75" t="s">
        <v>12</v>
      </c>
      <c r="AD155" s="75" t="s">
        <v>15</v>
      </c>
      <c r="AE155" s="75" t="s">
        <v>22</v>
      </c>
      <c r="AF155" s="75" t="s">
        <v>26</v>
      </c>
      <c r="AG155" s="75">
        <v>0</v>
      </c>
      <c r="AH155" s="75">
        <v>0</v>
      </c>
      <c r="AI155" s="75" t="s">
        <v>33</v>
      </c>
      <c r="AJ155" s="75" t="s">
        <v>33</v>
      </c>
      <c r="AK155" s="75" t="s">
        <v>31</v>
      </c>
      <c r="AL155" s="75" t="s">
        <v>33</v>
      </c>
      <c r="AM155" s="75" t="s">
        <v>31</v>
      </c>
      <c r="AN155" s="75" t="s">
        <v>31</v>
      </c>
      <c r="AO155" s="75" t="s">
        <v>31</v>
      </c>
      <c r="AP155" s="75" t="s">
        <v>31</v>
      </c>
      <c r="AQ155" s="75" t="s">
        <v>31</v>
      </c>
      <c r="AR155" s="75" t="s">
        <v>31</v>
      </c>
      <c r="AS155" s="75" t="s">
        <v>31</v>
      </c>
      <c r="AT155" s="75" t="s">
        <v>31</v>
      </c>
      <c r="AU155" s="75"/>
      <c r="AV155" s="75"/>
      <c r="AW155" s="75" t="s">
        <v>31</v>
      </c>
      <c r="AX155" s="75" t="s">
        <v>31</v>
      </c>
      <c r="AY155" s="75"/>
      <c r="AZ155" s="75" t="s">
        <v>33</v>
      </c>
      <c r="BA155" s="75" t="s">
        <v>33</v>
      </c>
      <c r="BB155" s="75" t="s">
        <v>33</v>
      </c>
      <c r="BC155" s="75" t="s">
        <v>31</v>
      </c>
      <c r="BD155" s="75" t="s">
        <v>51</v>
      </c>
      <c r="BE155" s="75" t="s">
        <v>51</v>
      </c>
      <c r="BF155" s="75" t="s">
        <v>51</v>
      </c>
      <c r="BG155" s="75" t="s">
        <v>51</v>
      </c>
      <c r="BH155" s="75" t="s">
        <v>31</v>
      </c>
      <c r="BI155" s="75" t="s">
        <v>51</v>
      </c>
      <c r="BJ155" s="75" t="s">
        <v>51</v>
      </c>
      <c r="BK155" s="75" t="s">
        <v>50</v>
      </c>
      <c r="BL155" s="75" t="s">
        <v>51</v>
      </c>
      <c r="BM155" s="75" t="s">
        <v>51</v>
      </c>
      <c r="BN155" s="75" t="s">
        <v>51</v>
      </c>
      <c r="BO155" s="75"/>
      <c r="BP155" s="75" t="s">
        <v>156</v>
      </c>
      <c r="BQ155" s="75" t="s">
        <v>156</v>
      </c>
      <c r="BR155" s="75" t="s">
        <v>157</v>
      </c>
      <c r="BS155" s="75" t="s">
        <v>29</v>
      </c>
      <c r="BT155" s="75" t="s">
        <v>31</v>
      </c>
      <c r="BU155" s="75"/>
      <c r="BV155" s="75"/>
      <c r="BW155" s="75"/>
      <c r="BX155" s="75"/>
      <c r="BY155" s="75"/>
      <c r="BZ155" s="75"/>
      <c r="CA155" s="75"/>
      <c r="CB155" s="75"/>
      <c r="CC155" s="75"/>
      <c r="CD155" s="75"/>
      <c r="CE155" s="75" t="s">
        <v>29</v>
      </c>
      <c r="CF155" s="75" t="s">
        <v>29</v>
      </c>
      <c r="CG155" s="75"/>
      <c r="CH155" s="75"/>
      <c r="CI155" s="75" t="s">
        <v>31</v>
      </c>
      <c r="CJ155" s="75" t="s">
        <v>33</v>
      </c>
      <c r="CK155" s="75"/>
      <c r="CL155" s="75" t="s">
        <v>31</v>
      </c>
      <c r="CM155" s="75"/>
      <c r="CN155" s="75" t="s">
        <v>31</v>
      </c>
      <c r="CO155" s="75"/>
      <c r="CP155" s="75" t="s">
        <v>33</v>
      </c>
      <c r="CQ155" s="75" t="s">
        <v>33</v>
      </c>
      <c r="CR155" s="75" t="s">
        <v>30</v>
      </c>
      <c r="CS155" s="75" t="s">
        <v>30</v>
      </c>
      <c r="CT155" s="75" t="s">
        <v>31</v>
      </c>
      <c r="CU155" s="75" t="s">
        <v>31</v>
      </c>
      <c r="CV155" s="75" t="s">
        <v>31</v>
      </c>
      <c r="CW155" s="75" t="s">
        <v>31</v>
      </c>
      <c r="CX155" s="75" t="s">
        <v>73</v>
      </c>
      <c r="CY155" s="75" t="s">
        <v>73</v>
      </c>
      <c r="CZ155" s="75" t="s">
        <v>73</v>
      </c>
      <c r="DA155" s="75" t="s">
        <v>77</v>
      </c>
      <c r="DB155" s="75" t="s">
        <v>78</v>
      </c>
      <c r="DC155" s="75" t="s">
        <v>78</v>
      </c>
      <c r="DD155" s="75"/>
      <c r="DE155" s="75" t="s">
        <v>78</v>
      </c>
      <c r="DF155" s="75" t="s">
        <v>78</v>
      </c>
      <c r="DG155" s="75" t="s">
        <v>78</v>
      </c>
      <c r="DH155" s="75" t="s">
        <v>78</v>
      </c>
      <c r="DI155" s="75" t="s">
        <v>31</v>
      </c>
      <c r="DJ155" t="s">
        <v>88</v>
      </c>
      <c r="DK155" s="96">
        <v>34.666666666666671</v>
      </c>
      <c r="DL155" s="96">
        <v>0.41269841269841273</v>
      </c>
      <c r="DM155" s="96">
        <v>16.666666666666664</v>
      </c>
      <c r="DN155" s="96">
        <v>22.666666666666668</v>
      </c>
      <c r="DO155" s="96">
        <v>13.666666666666666</v>
      </c>
      <c r="DP155" s="96">
        <v>0.34166666666666667</v>
      </c>
      <c r="DQ155" s="96">
        <v>0</v>
      </c>
      <c r="DR155" s="104"/>
      <c r="DS155" s="104"/>
      <c r="DT155" s="104">
        <v>0</v>
      </c>
      <c r="DU155" s="104">
        <v>0</v>
      </c>
      <c r="DV155" s="104">
        <v>0</v>
      </c>
      <c r="DW155" s="104"/>
      <c r="DX155" s="104"/>
      <c r="DY155" s="104"/>
      <c r="DZ155" s="104">
        <v>0</v>
      </c>
      <c r="EA155" s="104"/>
      <c r="EB155" s="104"/>
      <c r="EC155" s="104">
        <v>0</v>
      </c>
      <c r="ED155" s="104">
        <v>0</v>
      </c>
      <c r="EE155" s="104">
        <v>0</v>
      </c>
      <c r="EF155" s="104">
        <v>0</v>
      </c>
      <c r="EG155" s="104"/>
      <c r="EH155" s="104">
        <v>0</v>
      </c>
    </row>
    <row r="156" spans="2:138" x14ac:dyDescent="0.25">
      <c r="B156" s="75">
        <v>67</v>
      </c>
      <c r="C156" t="s">
        <v>479</v>
      </c>
      <c r="D156">
        <v>1</v>
      </c>
      <c r="E156" s="78"/>
      <c r="F156" s="75"/>
      <c r="G156" s="75" t="s">
        <v>1</v>
      </c>
      <c r="H156" s="75" t="s">
        <v>681</v>
      </c>
      <c r="I156" s="75"/>
      <c r="J156" s="75" t="s">
        <v>685</v>
      </c>
      <c r="K156" s="75">
        <v>0</v>
      </c>
      <c r="L156" s="75"/>
      <c r="M156" s="75">
        <v>180</v>
      </c>
      <c r="N156" s="75"/>
      <c r="O156" s="75"/>
      <c r="P156" s="75"/>
      <c r="Q156" s="75"/>
      <c r="R156" s="75"/>
      <c r="S156" s="75">
        <v>170</v>
      </c>
      <c r="T156" s="75"/>
      <c r="U156" s="75">
        <v>0</v>
      </c>
      <c r="V156" s="75"/>
      <c r="W156" s="75">
        <v>0</v>
      </c>
      <c r="X156" s="75" t="s">
        <v>7</v>
      </c>
      <c r="Y156" s="75" t="s">
        <v>6</v>
      </c>
      <c r="Z156" s="75">
        <v>15</v>
      </c>
      <c r="AA156" s="75" t="s">
        <v>9</v>
      </c>
      <c r="AB156" s="75" t="s">
        <v>686</v>
      </c>
      <c r="AC156" s="75" t="s">
        <v>12</v>
      </c>
      <c r="AD156" s="75" t="s">
        <v>17</v>
      </c>
      <c r="AE156" s="75" t="s">
        <v>22</v>
      </c>
      <c r="AF156" s="75" t="s">
        <v>25</v>
      </c>
      <c r="AG156" s="75">
        <v>1</v>
      </c>
      <c r="AH156" s="75">
        <v>0</v>
      </c>
      <c r="AI156" s="75" t="s">
        <v>33</v>
      </c>
      <c r="AJ156" s="75" t="s">
        <v>33</v>
      </c>
      <c r="AK156" s="75" t="s">
        <v>31</v>
      </c>
      <c r="AL156" s="75" t="s">
        <v>33</v>
      </c>
      <c r="AM156" s="75" t="s">
        <v>31</v>
      </c>
      <c r="AN156" s="75" t="s">
        <v>31</v>
      </c>
      <c r="AO156" s="75" t="s">
        <v>31</v>
      </c>
      <c r="AP156" s="75" t="s">
        <v>33</v>
      </c>
      <c r="AQ156" s="75" t="s">
        <v>33</v>
      </c>
      <c r="AR156" s="75" t="s">
        <v>33</v>
      </c>
      <c r="AS156" s="75" t="s">
        <v>33</v>
      </c>
      <c r="AT156" s="75" t="s">
        <v>33</v>
      </c>
      <c r="AU156" s="75"/>
      <c r="AV156" s="75"/>
      <c r="AW156" s="75" t="s">
        <v>33</v>
      </c>
      <c r="AX156" s="75" t="s">
        <v>31</v>
      </c>
      <c r="AY156" s="75"/>
      <c r="AZ156" s="75" t="s">
        <v>33</v>
      </c>
      <c r="BA156" s="75" t="s">
        <v>33</v>
      </c>
      <c r="BB156" s="75" t="s">
        <v>33</v>
      </c>
      <c r="BC156" s="75" t="s">
        <v>31</v>
      </c>
      <c r="BD156" s="75" t="s">
        <v>50</v>
      </c>
      <c r="BE156" s="75" t="s">
        <v>50</v>
      </c>
      <c r="BF156" s="75" t="s">
        <v>50</v>
      </c>
      <c r="BG156" s="75" t="s">
        <v>51</v>
      </c>
      <c r="BH156" s="75" t="s">
        <v>48</v>
      </c>
      <c r="BI156" s="75" t="s">
        <v>50</v>
      </c>
      <c r="BJ156" s="75" t="s">
        <v>51</v>
      </c>
      <c r="BK156" s="75" t="s">
        <v>51</v>
      </c>
      <c r="BL156" s="75" t="s">
        <v>51</v>
      </c>
      <c r="BM156" s="75" t="s">
        <v>51</v>
      </c>
      <c r="BN156" s="75" t="s">
        <v>48</v>
      </c>
      <c r="BO156" s="75"/>
      <c r="BP156" s="75" t="s">
        <v>156</v>
      </c>
      <c r="BQ156" s="75" t="s">
        <v>278</v>
      </c>
      <c r="BR156" s="75" t="s">
        <v>31</v>
      </c>
      <c r="BS156" s="75" t="s">
        <v>33</v>
      </c>
      <c r="BT156" s="75" t="s">
        <v>33</v>
      </c>
      <c r="BU156" s="75"/>
      <c r="BV156" s="75"/>
      <c r="BW156" s="75"/>
      <c r="BX156" s="75"/>
      <c r="BY156" s="75"/>
      <c r="BZ156" s="75"/>
      <c r="CA156" s="75"/>
      <c r="CB156" s="75"/>
      <c r="CC156" s="75"/>
      <c r="CD156" s="75"/>
      <c r="CE156" s="75" t="s">
        <v>32</v>
      </c>
      <c r="CF156" s="75" t="s">
        <v>29</v>
      </c>
      <c r="CG156" s="75"/>
      <c r="CH156" s="75"/>
      <c r="CI156" s="75" t="s">
        <v>30</v>
      </c>
      <c r="CJ156" s="75" t="s">
        <v>33</v>
      </c>
      <c r="CK156" s="75"/>
      <c r="CL156" s="75" t="s">
        <v>29</v>
      </c>
      <c r="CM156" s="75"/>
      <c r="CN156" s="75" t="s">
        <v>30</v>
      </c>
      <c r="CO156" s="75"/>
      <c r="CP156" s="75" t="s">
        <v>33</v>
      </c>
      <c r="CQ156" s="75" t="s">
        <v>29</v>
      </c>
      <c r="CR156" s="75" t="s">
        <v>29</v>
      </c>
      <c r="CS156" s="75" t="s">
        <v>29</v>
      </c>
      <c r="CT156" s="75" t="s">
        <v>31</v>
      </c>
      <c r="CU156" s="75" t="s">
        <v>32</v>
      </c>
      <c r="CV156" s="75" t="s">
        <v>32</v>
      </c>
      <c r="CW156" s="75" t="s">
        <v>30</v>
      </c>
      <c r="CX156" s="75" t="s">
        <v>74</v>
      </c>
      <c r="CY156" s="75" t="s">
        <v>74</v>
      </c>
      <c r="CZ156" s="75" t="s">
        <v>74</v>
      </c>
      <c r="DA156" s="75" t="s">
        <v>77</v>
      </c>
      <c r="DB156" s="75" t="s">
        <v>78</v>
      </c>
      <c r="DC156" s="75" t="s">
        <v>77</v>
      </c>
      <c r="DD156" s="75"/>
      <c r="DE156" s="75" t="s">
        <v>78</v>
      </c>
      <c r="DF156" s="75" t="s">
        <v>76</v>
      </c>
      <c r="DG156" s="75" t="s">
        <v>76</v>
      </c>
      <c r="DH156" s="75" t="s">
        <v>78</v>
      </c>
      <c r="DI156" s="75" t="s">
        <v>83</v>
      </c>
      <c r="DJ156" t="s">
        <v>88</v>
      </c>
      <c r="DK156" s="96">
        <v>35.999999999999993</v>
      </c>
      <c r="DL156" s="96">
        <v>0.42857142857142849</v>
      </c>
      <c r="DM156" s="96">
        <v>21</v>
      </c>
      <c r="DN156" s="96">
        <v>20</v>
      </c>
      <c r="DO156" s="96">
        <v>16.333333333333336</v>
      </c>
      <c r="DP156" s="96">
        <v>0.40833333333333338</v>
      </c>
      <c r="DQ156" s="96">
        <v>2.1</v>
      </c>
      <c r="DR156" s="104"/>
      <c r="DS156" s="104"/>
      <c r="DT156" s="104">
        <v>0.95</v>
      </c>
      <c r="DU156" s="104">
        <v>0.95</v>
      </c>
      <c r="DV156" s="104">
        <v>1.9</v>
      </c>
      <c r="DW156" s="104"/>
      <c r="DX156" s="104"/>
      <c r="DY156" s="104"/>
      <c r="DZ156" s="104">
        <v>0</v>
      </c>
      <c r="EA156" s="104"/>
      <c r="EB156" s="104"/>
      <c r="EC156" s="104">
        <v>0</v>
      </c>
      <c r="ED156" s="104">
        <v>0</v>
      </c>
      <c r="EE156" s="104">
        <v>0</v>
      </c>
      <c r="EF156" s="104">
        <v>0.2</v>
      </c>
      <c r="EG156" s="104"/>
      <c r="EH156" s="104">
        <v>0</v>
      </c>
    </row>
    <row r="157" spans="2:138" x14ac:dyDescent="0.25">
      <c r="B157" s="75">
        <v>68</v>
      </c>
      <c r="C157" t="s">
        <v>479</v>
      </c>
      <c r="D157">
        <v>1</v>
      </c>
      <c r="E157" s="78"/>
      <c r="F157" s="75"/>
      <c r="G157" s="75" t="s">
        <v>1</v>
      </c>
      <c r="H157" s="75" t="s">
        <v>681</v>
      </c>
      <c r="I157" s="75"/>
      <c r="J157" s="75" t="s">
        <v>687</v>
      </c>
      <c r="K157" s="75">
        <v>0</v>
      </c>
      <c r="L157" s="75"/>
      <c r="M157" s="75" t="s">
        <v>688</v>
      </c>
      <c r="N157" s="75"/>
      <c r="O157" s="75"/>
      <c r="P157" s="75"/>
      <c r="Q157" s="75"/>
      <c r="R157" s="75"/>
      <c r="S157" s="75">
        <v>65</v>
      </c>
      <c r="T157" s="75"/>
      <c r="U157" s="75">
        <v>0</v>
      </c>
      <c r="V157" s="75"/>
      <c r="W157" s="75">
        <v>0</v>
      </c>
      <c r="X157" s="75" t="s">
        <v>7</v>
      </c>
      <c r="Y157" s="75" t="s">
        <v>6</v>
      </c>
      <c r="Z157" s="75">
        <v>32</v>
      </c>
      <c r="AA157" s="75"/>
      <c r="AB157" s="75"/>
      <c r="AC157" s="75" t="s">
        <v>12</v>
      </c>
      <c r="AD157" s="75" t="s">
        <v>16</v>
      </c>
      <c r="AE157" s="75" t="s">
        <v>266</v>
      </c>
      <c r="AF157" s="75" t="s">
        <v>28</v>
      </c>
      <c r="AG157" s="75">
        <v>0</v>
      </c>
      <c r="AH157" s="75">
        <v>0</v>
      </c>
      <c r="AI157" s="75" t="s">
        <v>32</v>
      </c>
      <c r="AJ157" s="75" t="s">
        <v>31</v>
      </c>
      <c r="AK157" s="75" t="s">
        <v>30</v>
      </c>
      <c r="AL157" s="75" t="s">
        <v>31</v>
      </c>
      <c r="AM157" s="75" t="s">
        <v>30</v>
      </c>
      <c r="AN157" s="75" t="s">
        <v>32</v>
      </c>
      <c r="AO157" s="75" t="s">
        <v>32</v>
      </c>
      <c r="AP157" s="75" t="s">
        <v>32</v>
      </c>
      <c r="AQ157" s="75" t="s">
        <v>32</v>
      </c>
      <c r="AR157" s="75" t="s">
        <v>32</v>
      </c>
      <c r="AS157" s="75" t="s">
        <v>32</v>
      </c>
      <c r="AT157" s="75" t="s">
        <v>32</v>
      </c>
      <c r="AU157" s="75"/>
      <c r="AV157" s="75"/>
      <c r="AW157" s="75" t="s">
        <v>32</v>
      </c>
      <c r="AX157" s="75" t="s">
        <v>32</v>
      </c>
      <c r="AY157" s="75"/>
      <c r="AZ157" s="75" t="s">
        <v>32</v>
      </c>
      <c r="BA157" s="75" t="s">
        <v>30</v>
      </c>
      <c r="BB157" s="75" t="s">
        <v>32</v>
      </c>
      <c r="BC157" s="75" t="s">
        <v>31</v>
      </c>
      <c r="BD157" s="75" t="s">
        <v>50</v>
      </c>
      <c r="BE157" s="75" t="s">
        <v>50</v>
      </c>
      <c r="BF157" s="75" t="s">
        <v>50</v>
      </c>
      <c r="BG157" s="75" t="s">
        <v>50</v>
      </c>
      <c r="BH157" s="75" t="s">
        <v>49</v>
      </c>
      <c r="BI157" s="75" t="s">
        <v>50</v>
      </c>
      <c r="BJ157" s="75" t="s">
        <v>50</v>
      </c>
      <c r="BK157" s="75" t="s">
        <v>50</v>
      </c>
      <c r="BL157" s="75" t="s">
        <v>50</v>
      </c>
      <c r="BM157" s="75" t="s">
        <v>50</v>
      </c>
      <c r="BN157" s="75" t="s">
        <v>50</v>
      </c>
      <c r="BO157" s="75"/>
      <c r="BP157" s="75" t="s">
        <v>254</v>
      </c>
      <c r="BQ157" s="75" t="s">
        <v>156</v>
      </c>
      <c r="BR157" s="75" t="s">
        <v>156</v>
      </c>
      <c r="BS157" s="75" t="s">
        <v>32</v>
      </c>
      <c r="BT157" s="75" t="s">
        <v>30</v>
      </c>
      <c r="BU157" s="75"/>
      <c r="BV157" s="75"/>
      <c r="BW157" s="75"/>
      <c r="BX157" s="75"/>
      <c r="BY157" s="75"/>
      <c r="BZ157" s="75"/>
      <c r="CA157" s="75"/>
      <c r="CB157" s="75"/>
      <c r="CC157" s="75"/>
      <c r="CD157" s="75"/>
      <c r="CE157" s="75" t="s">
        <v>30</v>
      </c>
      <c r="CF157" s="75" t="s">
        <v>30</v>
      </c>
      <c r="CG157" s="75"/>
      <c r="CH157" s="75"/>
      <c r="CI157" s="75" t="s">
        <v>30</v>
      </c>
      <c r="CJ157" s="75" t="s">
        <v>32</v>
      </c>
      <c r="CK157" s="75"/>
      <c r="CL157" s="75" t="s">
        <v>30</v>
      </c>
      <c r="CM157" s="75"/>
      <c r="CN157" s="75" t="s">
        <v>32</v>
      </c>
      <c r="CO157" s="75"/>
      <c r="CP157" s="75" t="s">
        <v>32</v>
      </c>
      <c r="CQ157" s="75" t="s">
        <v>31</v>
      </c>
      <c r="CR157" s="75" t="s">
        <v>30</v>
      </c>
      <c r="CS157" s="75" t="s">
        <v>32</v>
      </c>
      <c r="CT157" s="75" t="s">
        <v>29</v>
      </c>
      <c r="CU157" s="75" t="s">
        <v>31</v>
      </c>
      <c r="CV157" s="75" t="s">
        <v>31</v>
      </c>
      <c r="CW157" s="75" t="s">
        <v>31</v>
      </c>
      <c r="CX157" s="75" t="s">
        <v>74</v>
      </c>
      <c r="CY157" s="75" t="s">
        <v>74</v>
      </c>
      <c r="CZ157" s="75" t="s">
        <v>74</v>
      </c>
      <c r="DA157" s="75" t="s">
        <v>79</v>
      </c>
      <c r="DB157" s="75" t="s">
        <v>78</v>
      </c>
      <c r="DC157" s="75" t="s">
        <v>79</v>
      </c>
      <c r="DD157" s="75"/>
      <c r="DE157" s="75" t="s">
        <v>78</v>
      </c>
      <c r="DF157" s="75" t="s">
        <v>78</v>
      </c>
      <c r="DG157" s="75" t="s">
        <v>78</v>
      </c>
      <c r="DH157" s="75" t="s">
        <v>78</v>
      </c>
      <c r="DI157" s="75" t="s">
        <v>31</v>
      </c>
      <c r="DJ157" t="s">
        <v>88</v>
      </c>
      <c r="DK157" s="96">
        <v>35.333333333333336</v>
      </c>
      <c r="DL157" s="96">
        <v>0.42063492063492064</v>
      </c>
      <c r="DM157" s="96">
        <v>15</v>
      </c>
      <c r="DN157" s="96">
        <v>21.333333333333332</v>
      </c>
      <c r="DO157" s="96">
        <v>13</v>
      </c>
      <c r="DP157" s="96">
        <v>0.32500000000000001</v>
      </c>
      <c r="DQ157" s="96">
        <v>1.4666666666666668</v>
      </c>
      <c r="DR157" s="104"/>
      <c r="DS157" s="104"/>
      <c r="DT157" s="104">
        <v>0</v>
      </c>
      <c r="DU157" s="104">
        <v>1</v>
      </c>
      <c r="DV157" s="104">
        <v>1</v>
      </c>
      <c r="DW157" s="104"/>
      <c r="DX157" s="104"/>
      <c r="DY157" s="104"/>
      <c r="DZ157" s="104">
        <v>0.16666666666666666</v>
      </c>
      <c r="EA157" s="104"/>
      <c r="EB157" s="104"/>
      <c r="EC157" s="104">
        <v>0</v>
      </c>
      <c r="ED157" s="104">
        <v>0</v>
      </c>
      <c r="EE157" s="104">
        <v>0</v>
      </c>
      <c r="EF157" s="104">
        <v>0.3</v>
      </c>
      <c r="EG157" s="104"/>
      <c r="EH157" s="104">
        <v>0</v>
      </c>
    </row>
    <row r="158" spans="2:138" x14ac:dyDescent="0.25">
      <c r="B158" s="75">
        <v>69</v>
      </c>
      <c r="C158" t="s">
        <v>479</v>
      </c>
      <c r="D158">
        <v>1</v>
      </c>
      <c r="E158" s="78"/>
      <c r="F158" s="75"/>
      <c r="G158" s="75" t="s">
        <v>1</v>
      </c>
      <c r="H158" s="75" t="s">
        <v>681</v>
      </c>
      <c r="I158" s="75"/>
      <c r="J158" s="75" t="s">
        <v>689</v>
      </c>
      <c r="K158" s="75">
        <v>0</v>
      </c>
      <c r="L158" s="75"/>
      <c r="M158" s="75">
        <v>5</v>
      </c>
      <c r="N158" s="75"/>
      <c r="O158" s="75"/>
      <c r="P158" s="75"/>
      <c r="Q158" s="75"/>
      <c r="R158" s="75"/>
      <c r="S158" s="75">
        <v>58</v>
      </c>
      <c r="T158" s="75"/>
      <c r="U158" s="75">
        <v>0</v>
      </c>
      <c r="V158" s="75"/>
      <c r="W158" s="75">
        <v>0</v>
      </c>
      <c r="X158" s="75" t="s">
        <v>7</v>
      </c>
      <c r="Y158" s="75" t="s">
        <v>6</v>
      </c>
      <c r="Z158" s="75">
        <v>35</v>
      </c>
      <c r="AA158" s="75"/>
      <c r="AB158" s="75"/>
      <c r="AC158" s="75" t="s">
        <v>12</v>
      </c>
      <c r="AD158" s="75" t="s">
        <v>15</v>
      </c>
      <c r="AE158" s="75" t="s">
        <v>22</v>
      </c>
      <c r="AF158" s="75" t="s">
        <v>26</v>
      </c>
      <c r="AG158" s="75">
        <v>0</v>
      </c>
      <c r="AH158" s="75">
        <v>0</v>
      </c>
      <c r="AI158" s="75" t="s">
        <v>33</v>
      </c>
      <c r="AJ158" s="75" t="s">
        <v>33</v>
      </c>
      <c r="AK158" s="75" t="s">
        <v>32</v>
      </c>
      <c r="AL158" s="75" t="s">
        <v>32</v>
      </c>
      <c r="AM158" s="75" t="s">
        <v>33</v>
      </c>
      <c r="AN158" s="75" t="s">
        <v>33</v>
      </c>
      <c r="AO158" s="75" t="s">
        <v>32</v>
      </c>
      <c r="AP158" s="75" t="s">
        <v>33</v>
      </c>
      <c r="AQ158" s="75" t="s">
        <v>31</v>
      </c>
      <c r="AR158" s="75" t="s">
        <v>31</v>
      </c>
      <c r="AS158" s="75" t="s">
        <v>31</v>
      </c>
      <c r="AT158" s="75" t="s">
        <v>32</v>
      </c>
      <c r="AU158" s="75"/>
      <c r="AV158" s="75"/>
      <c r="AW158" s="75" t="s">
        <v>32</v>
      </c>
      <c r="AX158" s="75" t="s">
        <v>32</v>
      </c>
      <c r="AY158" s="75"/>
      <c r="AZ158" s="75" t="s">
        <v>31</v>
      </c>
      <c r="BA158" s="75" t="s">
        <v>31</v>
      </c>
      <c r="BB158" s="75" t="s">
        <v>31</v>
      </c>
      <c r="BC158" s="75" t="s">
        <v>31</v>
      </c>
      <c r="BD158" s="75" t="s">
        <v>51</v>
      </c>
      <c r="BE158" s="75" t="s">
        <v>51</v>
      </c>
      <c r="BF158" s="75" t="s">
        <v>51</v>
      </c>
      <c r="BG158" s="75" t="s">
        <v>51</v>
      </c>
      <c r="BH158" s="75" t="s">
        <v>31</v>
      </c>
      <c r="BI158" s="75" t="s">
        <v>50</v>
      </c>
      <c r="BJ158" s="75" t="s">
        <v>51</v>
      </c>
      <c r="BK158" s="75" t="s">
        <v>51</v>
      </c>
      <c r="BL158" s="75" t="s">
        <v>51</v>
      </c>
      <c r="BM158" s="75" t="s">
        <v>50</v>
      </c>
      <c r="BN158" s="75" t="s">
        <v>31</v>
      </c>
      <c r="BO158" s="75"/>
      <c r="BP158" s="75" t="s">
        <v>156</v>
      </c>
      <c r="BQ158" s="75" t="s">
        <v>31</v>
      </c>
      <c r="BR158" s="75" t="s">
        <v>156</v>
      </c>
      <c r="BS158" s="75" t="s">
        <v>32</v>
      </c>
      <c r="BT158" s="75" t="s">
        <v>32</v>
      </c>
      <c r="BU158" s="75"/>
      <c r="BV158" s="75"/>
      <c r="BW158" s="75"/>
      <c r="BX158" s="75"/>
      <c r="BY158" s="75"/>
      <c r="BZ158" s="75"/>
      <c r="CA158" s="75"/>
      <c r="CB158" s="75"/>
      <c r="CC158" s="75"/>
      <c r="CD158" s="75"/>
      <c r="CE158" s="75" t="s">
        <v>31</v>
      </c>
      <c r="CF158" s="75" t="s">
        <v>32</v>
      </c>
      <c r="CG158" s="75"/>
      <c r="CH158" s="75"/>
      <c r="CI158" s="75" t="s">
        <v>31</v>
      </c>
      <c r="CJ158" s="75" t="s">
        <v>32</v>
      </c>
      <c r="CK158" s="75"/>
      <c r="CL158" s="75" t="s">
        <v>29</v>
      </c>
      <c r="CM158" s="75"/>
      <c r="CN158" s="75" t="s">
        <v>32</v>
      </c>
      <c r="CO158" s="75"/>
      <c r="CP158" s="75" t="s">
        <v>33</v>
      </c>
      <c r="CQ158" s="75" t="s">
        <v>32</v>
      </c>
      <c r="CR158" s="75" t="s">
        <v>31</v>
      </c>
      <c r="CS158" s="75" t="s">
        <v>31</v>
      </c>
      <c r="CT158" s="75" t="s">
        <v>30</v>
      </c>
      <c r="CU158" s="75" t="s">
        <v>31</v>
      </c>
      <c r="CV158" s="75" t="s">
        <v>31</v>
      </c>
      <c r="CW158" s="75" t="s">
        <v>31</v>
      </c>
      <c r="CX158" s="75" t="s">
        <v>73</v>
      </c>
      <c r="CY158" s="75" t="s">
        <v>73</v>
      </c>
      <c r="CZ158" s="75" t="s">
        <v>73</v>
      </c>
      <c r="DA158" s="75" t="s">
        <v>78</v>
      </c>
      <c r="DB158" s="75" t="s">
        <v>78</v>
      </c>
      <c r="DC158" s="75" t="s">
        <v>78</v>
      </c>
      <c r="DD158" s="75"/>
      <c r="DE158" s="75" t="s">
        <v>78</v>
      </c>
      <c r="DF158" s="75" t="s">
        <v>78</v>
      </c>
      <c r="DG158" s="75" t="s">
        <v>78</v>
      </c>
      <c r="DH158" s="75" t="s">
        <v>78</v>
      </c>
      <c r="DI158" s="75" t="s">
        <v>31</v>
      </c>
      <c r="DJ158" t="s">
        <v>88</v>
      </c>
      <c r="DK158" s="96">
        <v>43.5</v>
      </c>
      <c r="DL158" s="96">
        <v>0.5178571428571429</v>
      </c>
      <c r="DM158" s="96">
        <v>20.5</v>
      </c>
      <c r="DN158" s="96">
        <v>22.5</v>
      </c>
      <c r="DO158" s="96">
        <v>16</v>
      </c>
      <c r="DP158" s="96">
        <v>0.4</v>
      </c>
      <c r="DQ158" s="96">
        <v>0.08</v>
      </c>
      <c r="DR158" s="104"/>
      <c r="DS158" s="104"/>
      <c r="DT158" s="104">
        <v>0</v>
      </c>
      <c r="DU158" s="104">
        <v>0.08</v>
      </c>
      <c r="DV158" s="104">
        <v>0.08</v>
      </c>
      <c r="DW158" s="104"/>
      <c r="DX158" s="104"/>
      <c r="DY158" s="104"/>
      <c r="DZ158" s="104">
        <v>0</v>
      </c>
      <c r="EA158" s="104"/>
      <c r="EB158" s="104"/>
      <c r="EC158" s="104">
        <v>0</v>
      </c>
      <c r="ED158" s="104">
        <v>0</v>
      </c>
      <c r="EE158" s="104">
        <v>0</v>
      </c>
      <c r="EF158" s="104">
        <v>0</v>
      </c>
      <c r="EG158" s="104"/>
      <c r="EH158" s="104">
        <v>0</v>
      </c>
    </row>
    <row r="159" spans="2:138" x14ac:dyDescent="0.25">
      <c r="B159" s="75">
        <v>70</v>
      </c>
      <c r="C159" t="s">
        <v>479</v>
      </c>
      <c r="D159">
        <v>1</v>
      </c>
      <c r="E159" s="78"/>
      <c r="F159" s="75"/>
      <c r="G159" s="75" t="s">
        <v>1</v>
      </c>
      <c r="H159" s="75" t="s">
        <v>681</v>
      </c>
      <c r="I159" s="75"/>
      <c r="J159" s="75" t="s">
        <v>690</v>
      </c>
      <c r="K159" s="75">
        <v>0</v>
      </c>
      <c r="L159" s="75"/>
      <c r="M159" s="75">
        <v>40</v>
      </c>
      <c r="N159" s="75"/>
      <c r="O159" s="75"/>
      <c r="P159" s="75"/>
      <c r="Q159" s="75"/>
      <c r="R159" s="75"/>
      <c r="S159" s="75">
        <v>215</v>
      </c>
      <c r="T159" s="75"/>
      <c r="U159" s="75">
        <v>0</v>
      </c>
      <c r="V159" s="75"/>
      <c r="W159" s="75">
        <v>0</v>
      </c>
      <c r="X159" s="75" t="s">
        <v>7</v>
      </c>
      <c r="Y159" s="75" t="s">
        <v>6</v>
      </c>
      <c r="Z159" s="75">
        <v>12</v>
      </c>
      <c r="AA159" s="75"/>
      <c r="AB159" s="75"/>
      <c r="AC159" s="75" t="s">
        <v>13</v>
      </c>
      <c r="AD159" s="75" t="s">
        <v>17</v>
      </c>
      <c r="AE159" s="75" t="s">
        <v>18</v>
      </c>
      <c r="AF159" s="75" t="s">
        <v>28</v>
      </c>
      <c r="AG159" s="75">
        <v>0</v>
      </c>
      <c r="AH159" s="75">
        <v>0</v>
      </c>
      <c r="AI159" s="75" t="s">
        <v>33</v>
      </c>
      <c r="AJ159" s="75" t="s">
        <v>33</v>
      </c>
      <c r="AK159" s="75" t="s">
        <v>30</v>
      </c>
      <c r="AL159" s="75" t="s">
        <v>32</v>
      </c>
      <c r="AM159" s="75" t="s">
        <v>33</v>
      </c>
      <c r="AN159" s="75" t="s">
        <v>33</v>
      </c>
      <c r="AO159" s="75" t="s">
        <v>32</v>
      </c>
      <c r="AP159" s="75" t="s">
        <v>33</v>
      </c>
      <c r="AQ159" s="75" t="s">
        <v>33</v>
      </c>
      <c r="AR159" s="75" t="s">
        <v>33</v>
      </c>
      <c r="AS159" s="75" t="s">
        <v>32</v>
      </c>
      <c r="AT159" s="75" t="s">
        <v>31</v>
      </c>
      <c r="AU159" s="75"/>
      <c r="AV159" s="75"/>
      <c r="AW159" s="75" t="s">
        <v>31</v>
      </c>
      <c r="AX159" s="75" t="s">
        <v>33</v>
      </c>
      <c r="AY159" s="75"/>
      <c r="AZ159" s="75" t="s">
        <v>32</v>
      </c>
      <c r="BA159" s="75" t="s">
        <v>31</v>
      </c>
      <c r="BB159" s="75" t="s">
        <v>33</v>
      </c>
      <c r="BC159" s="75" t="s">
        <v>31</v>
      </c>
      <c r="BD159" s="75" t="s">
        <v>50</v>
      </c>
      <c r="BE159" s="75" t="s">
        <v>50</v>
      </c>
      <c r="BF159" s="75" t="s">
        <v>51</v>
      </c>
      <c r="BG159" s="75" t="s">
        <v>49</v>
      </c>
      <c r="BH159" s="75" t="s">
        <v>48</v>
      </c>
      <c r="BI159" s="75" t="s">
        <v>50</v>
      </c>
      <c r="BJ159" s="75" t="s">
        <v>51</v>
      </c>
      <c r="BK159" s="75" t="s">
        <v>51</v>
      </c>
      <c r="BL159" s="75" t="s">
        <v>50</v>
      </c>
      <c r="BM159" s="75" t="s">
        <v>51</v>
      </c>
      <c r="BN159" s="75" t="s">
        <v>31</v>
      </c>
      <c r="BO159" s="75"/>
      <c r="BP159" s="75" t="s">
        <v>157</v>
      </c>
      <c r="BQ159" s="75" t="s">
        <v>156</v>
      </c>
      <c r="BR159" s="75" t="s">
        <v>156</v>
      </c>
      <c r="BS159" s="75" t="s">
        <v>33</v>
      </c>
      <c r="BT159" s="75" t="s">
        <v>33</v>
      </c>
      <c r="BU159" s="75"/>
      <c r="BV159" s="75"/>
      <c r="BW159" s="75"/>
      <c r="BX159" s="75"/>
      <c r="BY159" s="75"/>
      <c r="BZ159" s="75"/>
      <c r="CA159" s="75"/>
      <c r="CB159" s="75"/>
      <c r="CC159" s="75"/>
      <c r="CD159" s="75"/>
      <c r="CE159" s="75" t="s">
        <v>29</v>
      </c>
      <c r="CF159" s="75" t="s">
        <v>29</v>
      </c>
      <c r="CG159" s="75"/>
      <c r="CH159" s="75"/>
      <c r="CI159" s="75" t="s">
        <v>30</v>
      </c>
      <c r="CJ159" s="75" t="s">
        <v>33</v>
      </c>
      <c r="CK159" s="75"/>
      <c r="CL159" s="75" t="s">
        <v>31</v>
      </c>
      <c r="CM159" s="75"/>
      <c r="CN159" s="75" t="s">
        <v>32</v>
      </c>
      <c r="CO159" s="75"/>
      <c r="CP159" s="75" t="s">
        <v>32</v>
      </c>
      <c r="CQ159" s="75" t="s">
        <v>29</v>
      </c>
      <c r="CR159" s="75" t="s">
        <v>29</v>
      </c>
      <c r="CS159" s="75" t="s">
        <v>31</v>
      </c>
      <c r="CT159" s="75" t="s">
        <v>32</v>
      </c>
      <c r="CU159" s="75" t="s">
        <v>31</v>
      </c>
      <c r="CV159" s="75" t="s">
        <v>31</v>
      </c>
      <c r="CW159" s="75" t="s">
        <v>30</v>
      </c>
      <c r="CX159" s="75" t="s">
        <v>72</v>
      </c>
      <c r="CY159" s="75" t="s">
        <v>72</v>
      </c>
      <c r="CZ159" s="75" t="s">
        <v>72</v>
      </c>
      <c r="DA159" s="75" t="s">
        <v>78</v>
      </c>
      <c r="DB159" s="75" t="s">
        <v>78</v>
      </c>
      <c r="DC159" s="75" t="s">
        <v>78</v>
      </c>
      <c r="DD159" s="75"/>
      <c r="DE159" s="75" t="s">
        <v>77</v>
      </c>
      <c r="DF159" s="75" t="s">
        <v>76</v>
      </c>
      <c r="DG159" s="75" t="s">
        <v>77</v>
      </c>
      <c r="DH159" s="75" t="s">
        <v>77</v>
      </c>
      <c r="DI159" s="75" t="s">
        <v>31</v>
      </c>
      <c r="DJ159" t="s">
        <v>88</v>
      </c>
      <c r="DK159" s="96">
        <v>38.25</v>
      </c>
      <c r="DL159" s="96">
        <v>0.45535714285714285</v>
      </c>
      <c r="DM159" s="96">
        <v>23.25</v>
      </c>
      <c r="DN159" s="96">
        <v>23.5</v>
      </c>
      <c r="DO159" s="96">
        <v>16.25</v>
      </c>
      <c r="DP159" s="96">
        <v>0.40625</v>
      </c>
      <c r="DQ159" s="96">
        <v>0.98670212765957444</v>
      </c>
      <c r="DR159" s="104"/>
      <c r="DS159" s="104"/>
      <c r="DT159" s="104">
        <v>0</v>
      </c>
      <c r="DU159" s="104">
        <v>0.5478723404255319</v>
      </c>
      <c r="DV159" s="104">
        <v>0.5478723404255319</v>
      </c>
      <c r="DW159" s="104"/>
      <c r="DX159" s="104"/>
      <c r="DY159" s="104"/>
      <c r="DZ159" s="104">
        <v>8.7765957446808512E-2</v>
      </c>
      <c r="EA159" s="104"/>
      <c r="EB159" s="104"/>
      <c r="EC159" s="104">
        <v>0</v>
      </c>
      <c r="ED159" s="104">
        <v>0</v>
      </c>
      <c r="EE159" s="104">
        <v>0</v>
      </c>
      <c r="EF159" s="104">
        <v>0.35106382978723405</v>
      </c>
      <c r="EG159" s="104"/>
      <c r="EH159" s="104">
        <v>0</v>
      </c>
    </row>
    <row r="160" spans="2:138" x14ac:dyDescent="0.25">
      <c r="B160" s="75">
        <v>71</v>
      </c>
      <c r="C160" t="s">
        <v>479</v>
      </c>
      <c r="D160">
        <v>1</v>
      </c>
      <c r="E160" s="78"/>
      <c r="F160" s="75"/>
      <c r="G160" s="75" t="s">
        <v>1</v>
      </c>
      <c r="H160" s="75" t="s">
        <v>681</v>
      </c>
      <c r="I160" s="75"/>
      <c r="J160" s="75" t="s">
        <v>691</v>
      </c>
      <c r="K160" s="75">
        <v>0</v>
      </c>
      <c r="L160" s="75"/>
      <c r="M160" s="75">
        <v>70</v>
      </c>
      <c r="N160" s="75"/>
      <c r="O160" s="75"/>
      <c r="P160" s="75"/>
      <c r="Q160" s="75"/>
      <c r="R160" s="75"/>
      <c r="S160" s="75">
        <v>90</v>
      </c>
      <c r="T160" s="75"/>
      <c r="U160" s="75">
        <v>0</v>
      </c>
      <c r="V160" s="75"/>
      <c r="W160" s="75">
        <v>0</v>
      </c>
      <c r="X160" s="75" t="s">
        <v>7</v>
      </c>
      <c r="Y160" s="75" t="s">
        <v>6</v>
      </c>
      <c r="Z160" s="75">
        <v>17</v>
      </c>
      <c r="AA160" s="75"/>
      <c r="AB160" s="75"/>
      <c r="AC160" s="75" t="s">
        <v>13</v>
      </c>
      <c r="AD160" s="75" t="s">
        <v>16</v>
      </c>
      <c r="AE160" s="75" t="s">
        <v>22</v>
      </c>
      <c r="AF160" s="75" t="s">
        <v>26</v>
      </c>
      <c r="AG160" s="75">
        <v>0</v>
      </c>
      <c r="AH160" s="75">
        <v>0</v>
      </c>
      <c r="AI160" s="75" t="s">
        <v>33</v>
      </c>
      <c r="AJ160" s="75" t="s">
        <v>33</v>
      </c>
      <c r="AK160" s="75" t="s">
        <v>30</v>
      </c>
      <c r="AL160" s="75" t="s">
        <v>32</v>
      </c>
      <c r="AM160" s="75" t="s">
        <v>33</v>
      </c>
      <c r="AN160" s="75" t="s">
        <v>33</v>
      </c>
      <c r="AO160" s="75" t="s">
        <v>33</v>
      </c>
      <c r="AP160" s="75" t="s">
        <v>33</v>
      </c>
      <c r="AQ160" s="75" t="s">
        <v>31</v>
      </c>
      <c r="AR160" s="75" t="s">
        <v>31</v>
      </c>
      <c r="AS160" s="75" t="s">
        <v>31</v>
      </c>
      <c r="AT160" s="75" t="s">
        <v>31</v>
      </c>
      <c r="AU160" s="75"/>
      <c r="AV160" s="75"/>
      <c r="AW160" s="75" t="s">
        <v>33</v>
      </c>
      <c r="AX160" s="75" t="s">
        <v>33</v>
      </c>
      <c r="AY160" s="75"/>
      <c r="AZ160" s="75" t="s">
        <v>30</v>
      </c>
      <c r="BA160" s="75" t="s">
        <v>30</v>
      </c>
      <c r="BB160" s="75" t="s">
        <v>30</v>
      </c>
      <c r="BC160" s="75" t="s">
        <v>29</v>
      </c>
      <c r="BD160" s="75" t="s">
        <v>51</v>
      </c>
      <c r="BE160" s="75" t="s">
        <v>51</v>
      </c>
      <c r="BF160" s="75" t="s">
        <v>51</v>
      </c>
      <c r="BG160" s="75" t="s">
        <v>50</v>
      </c>
      <c r="BH160" s="75" t="s">
        <v>49</v>
      </c>
      <c r="BI160" s="75" t="s">
        <v>50</v>
      </c>
      <c r="BJ160" s="75" t="s">
        <v>51</v>
      </c>
      <c r="BK160" s="75" t="s">
        <v>51</v>
      </c>
      <c r="BL160" s="75" t="s">
        <v>51</v>
      </c>
      <c r="BM160" s="75" t="s">
        <v>51</v>
      </c>
      <c r="BN160" s="75" t="s">
        <v>49</v>
      </c>
      <c r="BO160" s="75"/>
      <c r="BP160" s="75" t="s">
        <v>156</v>
      </c>
      <c r="BQ160" s="75" t="s">
        <v>254</v>
      </c>
      <c r="BR160" s="75" t="s">
        <v>156</v>
      </c>
      <c r="BS160" s="75" t="s">
        <v>32</v>
      </c>
      <c r="BT160" s="75" t="s">
        <v>33</v>
      </c>
      <c r="BU160" s="75"/>
      <c r="BV160" s="75"/>
      <c r="BW160" s="75"/>
      <c r="BX160" s="75"/>
      <c r="BY160" s="75"/>
      <c r="BZ160" s="75"/>
      <c r="CA160" s="75"/>
      <c r="CB160" s="75"/>
      <c r="CC160" s="75"/>
      <c r="CD160" s="75"/>
      <c r="CE160" s="75" t="s">
        <v>31</v>
      </c>
      <c r="CF160" s="75" t="s">
        <v>31</v>
      </c>
      <c r="CG160" s="75"/>
      <c r="CH160" s="75"/>
      <c r="CI160" s="75" t="s">
        <v>31</v>
      </c>
      <c r="CJ160" s="75" t="s">
        <v>33</v>
      </c>
      <c r="CK160" s="75"/>
      <c r="CL160" s="75" t="s">
        <v>32</v>
      </c>
      <c r="CM160" s="75"/>
      <c r="CN160" s="75" t="s">
        <v>32</v>
      </c>
      <c r="CO160" s="75"/>
      <c r="CP160" s="75" t="s">
        <v>32</v>
      </c>
      <c r="CQ160" s="75" t="s">
        <v>32</v>
      </c>
      <c r="CR160" s="75" t="s">
        <v>32</v>
      </c>
      <c r="CS160" s="75" t="s">
        <v>32</v>
      </c>
      <c r="CT160" s="75" t="s">
        <v>30</v>
      </c>
      <c r="CU160" s="75" t="s">
        <v>32</v>
      </c>
      <c r="CV160" s="75" t="s">
        <v>32</v>
      </c>
      <c r="CW160" s="75" t="s">
        <v>32</v>
      </c>
      <c r="CX160" s="75" t="s">
        <v>72</v>
      </c>
      <c r="CY160" s="75" t="s">
        <v>74</v>
      </c>
      <c r="CZ160" s="75" t="s">
        <v>73</v>
      </c>
      <c r="DA160" s="75" t="s">
        <v>77</v>
      </c>
      <c r="DB160" s="75" t="s">
        <v>78</v>
      </c>
      <c r="DC160" s="75" t="s">
        <v>77</v>
      </c>
      <c r="DD160" s="75"/>
      <c r="DE160" s="75" t="s">
        <v>78</v>
      </c>
      <c r="DF160" s="75" t="s">
        <v>78</v>
      </c>
      <c r="DG160" s="75" t="s">
        <v>78</v>
      </c>
      <c r="DH160" s="75" t="s">
        <v>78</v>
      </c>
      <c r="DI160" s="75" t="s">
        <v>31</v>
      </c>
      <c r="DJ160" t="s">
        <v>88</v>
      </c>
      <c r="DK160" s="96">
        <v>41</v>
      </c>
      <c r="DL160" s="96">
        <v>0.48809523809523808</v>
      </c>
      <c r="DM160" s="96">
        <v>14</v>
      </c>
      <c r="DN160" s="96">
        <v>22</v>
      </c>
      <c r="DO160" s="96">
        <v>10</v>
      </c>
      <c r="DP160" s="96">
        <v>0.25</v>
      </c>
      <c r="DQ160" s="96">
        <v>1.3770000000000002</v>
      </c>
      <c r="DR160" s="104"/>
      <c r="DS160" s="104"/>
      <c r="DT160" s="104">
        <v>0</v>
      </c>
      <c r="DU160" s="104">
        <v>0.83700000000000008</v>
      </c>
      <c r="DV160" s="104">
        <v>0.83700000000000008</v>
      </c>
      <c r="DW160" s="104"/>
      <c r="DX160" s="104"/>
      <c r="DY160" s="104"/>
      <c r="DZ160" s="104">
        <v>0.27</v>
      </c>
      <c r="EA160" s="104"/>
      <c r="EB160" s="104"/>
      <c r="EC160" s="104">
        <v>0</v>
      </c>
      <c r="ED160" s="104">
        <v>0</v>
      </c>
      <c r="EE160" s="104">
        <v>0</v>
      </c>
      <c r="EF160" s="104">
        <v>0.27</v>
      </c>
      <c r="EG160" s="104"/>
      <c r="EH160" s="104">
        <v>0</v>
      </c>
    </row>
    <row r="161" spans="2:138" x14ac:dyDescent="0.25">
      <c r="B161" s="75">
        <v>72</v>
      </c>
      <c r="C161" t="s">
        <v>479</v>
      </c>
      <c r="D161">
        <v>1</v>
      </c>
      <c r="E161" s="78"/>
      <c r="F161" s="75"/>
      <c r="G161" s="75" t="s">
        <v>1</v>
      </c>
      <c r="H161" s="75" t="s">
        <v>681</v>
      </c>
      <c r="I161" s="75"/>
      <c r="J161" s="75" t="s">
        <v>692</v>
      </c>
      <c r="K161" s="75">
        <v>0</v>
      </c>
      <c r="L161" s="75"/>
      <c r="M161" s="75">
        <v>31</v>
      </c>
      <c r="N161" s="75"/>
      <c r="O161" s="75"/>
      <c r="P161" s="75"/>
      <c r="Q161" s="75"/>
      <c r="R161" s="75"/>
      <c r="S161" s="75">
        <v>70</v>
      </c>
      <c r="T161" s="75"/>
      <c r="U161" s="75">
        <v>0</v>
      </c>
      <c r="V161" s="75"/>
      <c r="W161" s="75">
        <v>0</v>
      </c>
      <c r="X161" s="75" t="s">
        <v>7</v>
      </c>
      <c r="Y161" s="75" t="s">
        <v>6</v>
      </c>
      <c r="Z161" s="75">
        <v>23</v>
      </c>
      <c r="AA161" s="75" t="s">
        <v>9</v>
      </c>
      <c r="AB161" s="75" t="s">
        <v>693</v>
      </c>
      <c r="AC161" s="75" t="s">
        <v>12</v>
      </c>
      <c r="AD161" s="75" t="s">
        <v>17</v>
      </c>
      <c r="AE161" s="75" t="s">
        <v>22</v>
      </c>
      <c r="AF161" s="75" t="s">
        <v>26</v>
      </c>
      <c r="AG161" s="75">
        <v>5</v>
      </c>
      <c r="AH161" s="75">
        <v>5</v>
      </c>
      <c r="AI161" s="75" t="s">
        <v>32</v>
      </c>
      <c r="AJ161" s="75" t="s">
        <v>32</v>
      </c>
      <c r="AK161" s="75" t="s">
        <v>31</v>
      </c>
      <c r="AL161" s="75" t="s">
        <v>33</v>
      </c>
      <c r="AM161" s="75" t="s">
        <v>32</v>
      </c>
      <c r="AN161" s="75" t="s">
        <v>32</v>
      </c>
      <c r="AO161" s="75" t="s">
        <v>32</v>
      </c>
      <c r="AP161" s="75" t="s">
        <v>33</v>
      </c>
      <c r="AQ161" s="75" t="s">
        <v>32</v>
      </c>
      <c r="AR161" s="75" t="s">
        <v>31</v>
      </c>
      <c r="AS161" s="75" t="s">
        <v>31</v>
      </c>
      <c r="AT161" s="75" t="s">
        <v>31</v>
      </c>
      <c r="AU161" s="75"/>
      <c r="AV161" s="75"/>
      <c r="AW161" s="75" t="s">
        <v>33</v>
      </c>
      <c r="AX161" s="75" t="s">
        <v>33</v>
      </c>
      <c r="AY161" s="75"/>
      <c r="AZ161" s="75" t="s">
        <v>33</v>
      </c>
      <c r="BA161" s="75" t="s">
        <v>32</v>
      </c>
      <c r="BB161" s="75" t="s">
        <v>31</v>
      </c>
      <c r="BC161" s="75" t="s">
        <v>32</v>
      </c>
      <c r="BD161" s="75" t="s">
        <v>51</v>
      </c>
      <c r="BE161" s="75" t="s">
        <v>51</v>
      </c>
      <c r="BF161" s="75" t="s">
        <v>50</v>
      </c>
      <c r="BG161" s="75" t="s">
        <v>51</v>
      </c>
      <c r="BH161" s="75" t="s">
        <v>51</v>
      </c>
      <c r="BI161" s="75" t="s">
        <v>51</v>
      </c>
      <c r="BJ161" s="75" t="s">
        <v>51</v>
      </c>
      <c r="BK161" s="75" t="s">
        <v>50</v>
      </c>
      <c r="BL161" s="75" t="s">
        <v>50</v>
      </c>
      <c r="BM161" s="75" t="s">
        <v>51</v>
      </c>
      <c r="BN161" s="75" t="s">
        <v>51</v>
      </c>
      <c r="BO161" s="75"/>
      <c r="BP161" s="75" t="s">
        <v>31</v>
      </c>
      <c r="BQ161" s="75" t="s">
        <v>254</v>
      </c>
      <c r="BR161" s="75" t="s">
        <v>156</v>
      </c>
      <c r="BS161" s="75" t="s">
        <v>33</v>
      </c>
      <c r="BT161" s="75" t="s">
        <v>32</v>
      </c>
      <c r="BU161" s="75"/>
      <c r="BV161" s="75"/>
      <c r="BW161" s="75"/>
      <c r="BX161" s="75"/>
      <c r="BY161" s="75"/>
      <c r="BZ161" s="75"/>
      <c r="CA161" s="75"/>
      <c r="CB161" s="75"/>
      <c r="CC161" s="75"/>
      <c r="CD161" s="75"/>
      <c r="CE161" s="75" t="s">
        <v>31</v>
      </c>
      <c r="CF161" s="75" t="s">
        <v>33</v>
      </c>
      <c r="CG161" s="75"/>
      <c r="CH161" s="75"/>
      <c r="CI161" s="75" t="s">
        <v>29</v>
      </c>
      <c r="CJ161" s="75" t="s">
        <v>33</v>
      </c>
      <c r="CK161" s="75"/>
      <c r="CL161" s="75" t="s">
        <v>30</v>
      </c>
      <c r="CM161" s="75"/>
      <c r="CN161" s="75" t="s">
        <v>32</v>
      </c>
      <c r="CO161" s="75"/>
      <c r="CP161" s="75" t="s">
        <v>33</v>
      </c>
      <c r="CQ161" s="75" t="s">
        <v>29</v>
      </c>
      <c r="CR161" s="75" t="s">
        <v>29</v>
      </c>
      <c r="CS161" s="75" t="s">
        <v>32</v>
      </c>
      <c r="CT161" s="75" t="s">
        <v>30</v>
      </c>
      <c r="CU161" s="75" t="s">
        <v>33</v>
      </c>
      <c r="CV161" s="75" t="s">
        <v>32</v>
      </c>
      <c r="CW161" s="75" t="s">
        <v>32</v>
      </c>
      <c r="CX161" s="75" t="s">
        <v>74</v>
      </c>
      <c r="CY161" s="75" t="s">
        <v>74</v>
      </c>
      <c r="CZ161" s="75" t="s">
        <v>73</v>
      </c>
      <c r="DA161" s="75" t="s">
        <v>78</v>
      </c>
      <c r="DB161" s="75" t="s">
        <v>77</v>
      </c>
      <c r="DC161" s="75" t="s">
        <v>77</v>
      </c>
      <c r="DD161" s="75"/>
      <c r="DE161" s="75" t="s">
        <v>78</v>
      </c>
      <c r="DF161" s="75" t="s">
        <v>78</v>
      </c>
      <c r="DG161" s="75" t="s">
        <v>79</v>
      </c>
      <c r="DH161" s="75" t="s">
        <v>79</v>
      </c>
      <c r="DI161" s="75" t="s">
        <v>84</v>
      </c>
      <c r="DJ161" t="s">
        <v>88</v>
      </c>
      <c r="DK161" s="96">
        <v>44.5</v>
      </c>
      <c r="DL161" s="96">
        <v>0.52976190476190477</v>
      </c>
      <c r="DM161" s="96">
        <v>21.5</v>
      </c>
      <c r="DN161" s="96">
        <v>23</v>
      </c>
      <c r="DO161" s="96">
        <v>15.5</v>
      </c>
      <c r="DP161" s="96">
        <v>0.38750000000000001</v>
      </c>
      <c r="DQ161" s="96">
        <v>0.82499999999999996</v>
      </c>
      <c r="DR161" s="104"/>
      <c r="DS161" s="104"/>
      <c r="DT161" s="104">
        <v>0</v>
      </c>
      <c r="DU161" s="104">
        <v>0.82499999999999996</v>
      </c>
      <c r="DV161" s="104">
        <v>0.82499999999999996</v>
      </c>
      <c r="DW161" s="104"/>
      <c r="DX161" s="104"/>
      <c r="DY161" s="104"/>
      <c r="DZ161" s="104">
        <v>0</v>
      </c>
      <c r="EA161" s="104"/>
      <c r="EB161" s="104"/>
      <c r="EC161" s="104">
        <v>0</v>
      </c>
      <c r="ED161" s="104">
        <v>0</v>
      </c>
      <c r="EE161" s="104">
        <v>0</v>
      </c>
      <c r="EF161" s="104">
        <v>0</v>
      </c>
      <c r="EG161" s="104"/>
      <c r="EH161" s="104">
        <v>0</v>
      </c>
    </row>
    <row r="162" spans="2:138" x14ac:dyDescent="0.25">
      <c r="B162" s="75">
        <v>73</v>
      </c>
      <c r="C162" t="s">
        <v>479</v>
      </c>
      <c r="D162">
        <v>1</v>
      </c>
      <c r="E162" s="78"/>
      <c r="F162" s="75"/>
      <c r="G162" s="75" t="s">
        <v>1</v>
      </c>
      <c r="H162" s="75" t="s">
        <v>681</v>
      </c>
      <c r="I162" s="75"/>
      <c r="J162" s="75" t="s">
        <v>694</v>
      </c>
      <c r="K162" s="75">
        <v>0</v>
      </c>
      <c r="L162" s="75"/>
      <c r="M162" s="75">
        <v>17</v>
      </c>
      <c r="N162" s="75"/>
      <c r="O162" s="75"/>
      <c r="P162" s="75"/>
      <c r="Q162" s="75"/>
      <c r="R162" s="75"/>
      <c r="S162" s="75">
        <v>70</v>
      </c>
      <c r="T162" s="75"/>
      <c r="U162" s="75">
        <v>0</v>
      </c>
      <c r="V162" s="75"/>
      <c r="W162" s="75">
        <v>0</v>
      </c>
      <c r="X162" s="75" t="s">
        <v>7</v>
      </c>
      <c r="Y162" s="75" t="s">
        <v>6</v>
      </c>
      <c r="Z162" s="75">
        <v>7</v>
      </c>
      <c r="AA162" s="75"/>
      <c r="AB162" s="75"/>
      <c r="AC162" s="75" t="s">
        <v>12</v>
      </c>
      <c r="AD162" s="75" t="s">
        <v>17</v>
      </c>
      <c r="AE162" s="75" t="s">
        <v>22</v>
      </c>
      <c r="AF162" s="75" t="s">
        <v>26</v>
      </c>
      <c r="AG162" s="75">
        <v>0</v>
      </c>
      <c r="AH162" s="75">
        <v>0</v>
      </c>
      <c r="AI162" s="75" t="s">
        <v>33</v>
      </c>
      <c r="AJ162" s="75" t="s">
        <v>32</v>
      </c>
      <c r="AK162" s="75" t="s">
        <v>31</v>
      </c>
      <c r="AL162" s="75" t="s">
        <v>31</v>
      </c>
      <c r="AM162" s="75" t="s">
        <v>31</v>
      </c>
      <c r="AN162" s="75" t="s">
        <v>31</v>
      </c>
      <c r="AO162" s="75" t="s">
        <v>32</v>
      </c>
      <c r="AP162" s="75" t="s">
        <v>31</v>
      </c>
      <c r="AQ162" s="75" t="s">
        <v>31</v>
      </c>
      <c r="AR162" s="75" t="s">
        <v>31</v>
      </c>
      <c r="AS162" s="75" t="s">
        <v>31</v>
      </c>
      <c r="AT162" s="75" t="s">
        <v>31</v>
      </c>
      <c r="AU162" s="75"/>
      <c r="AV162" s="75"/>
      <c r="AW162" s="75" t="s">
        <v>32</v>
      </c>
      <c r="AX162" s="75" t="s">
        <v>32</v>
      </c>
      <c r="AY162" s="75"/>
      <c r="AZ162" s="75" t="s">
        <v>30</v>
      </c>
      <c r="BA162" s="75" t="s">
        <v>29</v>
      </c>
      <c r="BB162" s="75" t="s">
        <v>29</v>
      </c>
      <c r="BC162" s="75" t="s">
        <v>29</v>
      </c>
      <c r="BD162" s="75" t="s">
        <v>50</v>
      </c>
      <c r="BE162" s="75" t="s">
        <v>51</v>
      </c>
      <c r="BF162" s="75" t="s">
        <v>51</v>
      </c>
      <c r="BG162" s="75" t="s">
        <v>31</v>
      </c>
      <c r="BH162" s="75" t="s">
        <v>48</v>
      </c>
      <c r="BI162" s="75" t="s">
        <v>31</v>
      </c>
      <c r="BJ162" s="75" t="s">
        <v>51</v>
      </c>
      <c r="BK162" s="75" t="s">
        <v>51</v>
      </c>
      <c r="BL162" s="75" t="s">
        <v>51</v>
      </c>
      <c r="BM162" s="75" t="s">
        <v>50</v>
      </c>
      <c r="BN162" s="75" t="s">
        <v>31</v>
      </c>
      <c r="BO162" s="75"/>
      <c r="BP162" s="75" t="s">
        <v>156</v>
      </c>
      <c r="BQ162" s="75" t="s">
        <v>254</v>
      </c>
      <c r="BR162" s="75" t="s">
        <v>156</v>
      </c>
      <c r="BS162" s="75" t="s">
        <v>30</v>
      </c>
      <c r="BT162" s="75" t="s">
        <v>31</v>
      </c>
      <c r="BU162" s="75"/>
      <c r="BV162" s="75"/>
      <c r="BW162" s="75"/>
      <c r="BX162" s="75"/>
      <c r="BY162" s="75"/>
      <c r="BZ162" s="75"/>
      <c r="CA162" s="75"/>
      <c r="CB162" s="75"/>
      <c r="CC162" s="75"/>
      <c r="CD162" s="75"/>
      <c r="CE162" s="75" t="s">
        <v>31</v>
      </c>
      <c r="CF162" s="75" t="s">
        <v>31</v>
      </c>
      <c r="CG162" s="75"/>
      <c r="CH162" s="75"/>
      <c r="CI162" s="75" t="s">
        <v>30</v>
      </c>
      <c r="CJ162" s="75" t="s">
        <v>32</v>
      </c>
      <c r="CK162" s="75"/>
      <c r="CL162" s="75" t="s">
        <v>34</v>
      </c>
      <c r="CM162" s="75"/>
      <c r="CN162" s="75" t="s">
        <v>31</v>
      </c>
      <c r="CO162" s="75"/>
      <c r="CP162" s="75" t="s">
        <v>32</v>
      </c>
      <c r="CQ162" s="75" t="s">
        <v>30</v>
      </c>
      <c r="CR162" s="75" t="s">
        <v>29</v>
      </c>
      <c r="CS162" s="75" t="s">
        <v>30</v>
      </c>
      <c r="CT162" s="75" t="s">
        <v>32</v>
      </c>
      <c r="CU162" s="75" t="s">
        <v>31</v>
      </c>
      <c r="CV162" s="75" t="s">
        <v>31</v>
      </c>
      <c r="CW162" s="75" t="s">
        <v>31</v>
      </c>
      <c r="CX162" s="75" t="s">
        <v>73</v>
      </c>
      <c r="CY162" s="75" t="s">
        <v>72</v>
      </c>
      <c r="CZ162" s="75" t="s">
        <v>72</v>
      </c>
      <c r="DA162" s="75" t="s">
        <v>78</v>
      </c>
      <c r="DB162" s="75" t="s">
        <v>76</v>
      </c>
      <c r="DC162" s="75" t="s">
        <v>78</v>
      </c>
      <c r="DD162" s="75"/>
      <c r="DE162" s="75" t="s">
        <v>78</v>
      </c>
      <c r="DF162" s="75" t="s">
        <v>78</v>
      </c>
      <c r="DG162" s="75" t="s">
        <v>78</v>
      </c>
      <c r="DH162" s="75" t="s">
        <v>78</v>
      </c>
      <c r="DI162" s="75" t="s">
        <v>84</v>
      </c>
      <c r="DJ162" t="s">
        <v>88</v>
      </c>
      <c r="DK162" s="96">
        <v>37</v>
      </c>
      <c r="DL162" s="96">
        <v>0.44047619047619047</v>
      </c>
      <c r="DM162" s="96">
        <v>21</v>
      </c>
      <c r="DN162" s="96">
        <v>18.5</v>
      </c>
      <c r="DO162" s="96">
        <v>14.5</v>
      </c>
      <c r="DP162" s="96">
        <v>0.36249999999999999</v>
      </c>
      <c r="DQ162" s="96">
        <v>0.19</v>
      </c>
      <c r="DR162" s="104"/>
      <c r="DS162" s="104"/>
      <c r="DT162" s="104">
        <v>0</v>
      </c>
      <c r="DU162" s="104">
        <v>0.19</v>
      </c>
      <c r="DV162" s="104">
        <v>0.19</v>
      </c>
      <c r="DW162" s="104"/>
      <c r="DX162" s="104"/>
      <c r="DY162" s="104"/>
      <c r="DZ162" s="104">
        <v>0</v>
      </c>
      <c r="EA162" s="104"/>
      <c r="EB162" s="104"/>
      <c r="EC162" s="104">
        <v>0</v>
      </c>
      <c r="ED162" s="104">
        <v>0</v>
      </c>
      <c r="EE162" s="104">
        <v>0</v>
      </c>
      <c r="EF162" s="104">
        <v>0</v>
      </c>
      <c r="EG162" s="104"/>
      <c r="EH162" s="104">
        <v>0</v>
      </c>
    </row>
    <row r="163" spans="2:138" x14ac:dyDescent="0.25">
      <c r="B163" s="75">
        <v>74</v>
      </c>
      <c r="C163" t="s">
        <v>479</v>
      </c>
      <c r="D163">
        <v>1</v>
      </c>
      <c r="E163" s="78"/>
      <c r="F163" s="75"/>
      <c r="G163" s="75" t="s">
        <v>1</v>
      </c>
      <c r="H163" s="75" t="s">
        <v>681</v>
      </c>
      <c r="I163" s="75"/>
      <c r="J163" s="75" t="s">
        <v>695</v>
      </c>
      <c r="K163" s="75">
        <v>0</v>
      </c>
      <c r="L163" s="75"/>
      <c r="M163" s="75">
        <v>71</v>
      </c>
      <c r="N163" s="75"/>
      <c r="O163" s="75"/>
      <c r="P163" s="75"/>
      <c r="Q163" s="75"/>
      <c r="R163" s="75"/>
      <c r="S163" s="75">
        <v>18</v>
      </c>
      <c r="T163" s="75"/>
      <c r="U163" s="75">
        <v>0</v>
      </c>
      <c r="V163" s="75"/>
      <c r="W163" s="75">
        <v>5</v>
      </c>
      <c r="X163" s="75" t="s">
        <v>7</v>
      </c>
      <c r="Y163" s="75" t="s">
        <v>6</v>
      </c>
      <c r="Z163" s="75">
        <v>20</v>
      </c>
      <c r="AA163" s="75" t="s">
        <v>9</v>
      </c>
      <c r="AB163" s="75" t="s">
        <v>192</v>
      </c>
      <c r="AC163" s="75" t="s">
        <v>12</v>
      </c>
      <c r="AD163" s="75" t="s">
        <v>15</v>
      </c>
      <c r="AE163" s="75" t="s">
        <v>23</v>
      </c>
      <c r="AF163" s="75" t="s">
        <v>26</v>
      </c>
      <c r="AG163" s="75">
        <v>3</v>
      </c>
      <c r="AH163" s="75">
        <v>0.5</v>
      </c>
      <c r="AI163" s="75" t="s">
        <v>32</v>
      </c>
      <c r="AJ163" s="75" t="s">
        <v>29</v>
      </c>
      <c r="AK163" s="75" t="s">
        <v>30</v>
      </c>
      <c r="AL163" s="75" t="s">
        <v>33</v>
      </c>
      <c r="AM163" s="75" t="s">
        <v>32</v>
      </c>
      <c r="AN163" s="75" t="s">
        <v>32</v>
      </c>
      <c r="AO163" s="75" t="s">
        <v>32</v>
      </c>
      <c r="AP163" s="75" t="s">
        <v>32</v>
      </c>
      <c r="AQ163" s="75" t="s">
        <v>30</v>
      </c>
      <c r="AR163" s="75" t="s">
        <v>32</v>
      </c>
      <c r="AS163" s="75" t="s">
        <v>29</v>
      </c>
      <c r="AT163" s="75" t="s">
        <v>30</v>
      </c>
      <c r="AU163" s="75"/>
      <c r="AV163" s="75"/>
      <c r="AW163" s="75" t="s">
        <v>32</v>
      </c>
      <c r="AX163" s="75" t="s">
        <v>32</v>
      </c>
      <c r="AY163" s="75"/>
      <c r="AZ163" s="75" t="s">
        <v>33</v>
      </c>
      <c r="BA163" s="75" t="s">
        <v>29</v>
      </c>
      <c r="BB163" s="75" t="s">
        <v>29</v>
      </c>
      <c r="BC163" s="75" t="s">
        <v>31</v>
      </c>
      <c r="BD163" s="75" t="s">
        <v>50</v>
      </c>
      <c r="BE163" s="75" t="s">
        <v>51</v>
      </c>
      <c r="BF163" s="75" t="s">
        <v>50</v>
      </c>
      <c r="BG163" s="75" t="s">
        <v>50</v>
      </c>
      <c r="BH163" s="75" t="s">
        <v>50</v>
      </c>
      <c r="BI163" s="75" t="s">
        <v>51</v>
      </c>
      <c r="BJ163" s="75" t="s">
        <v>51</v>
      </c>
      <c r="BK163" s="75" t="s">
        <v>51</v>
      </c>
      <c r="BL163" s="75" t="s">
        <v>50</v>
      </c>
      <c r="BM163" s="75" t="s">
        <v>51</v>
      </c>
      <c r="BN163" s="75" t="s">
        <v>31</v>
      </c>
      <c r="BO163" s="75"/>
      <c r="BP163" s="75" t="s">
        <v>31</v>
      </c>
      <c r="BQ163" s="75" t="s">
        <v>31</v>
      </c>
      <c r="BR163" s="75" t="s">
        <v>156</v>
      </c>
      <c r="BS163" s="75" t="s">
        <v>31</v>
      </c>
      <c r="BT163" s="75" t="s">
        <v>31</v>
      </c>
      <c r="BU163" s="75"/>
      <c r="BV163" s="75"/>
      <c r="BW163" s="75"/>
      <c r="BX163" s="75"/>
      <c r="BY163" s="75"/>
      <c r="BZ163" s="75"/>
      <c r="CA163" s="75"/>
      <c r="CB163" s="75"/>
      <c r="CC163" s="75"/>
      <c r="CD163" s="75"/>
      <c r="CE163" s="75" t="s">
        <v>31</v>
      </c>
      <c r="CF163" s="75" t="s">
        <v>30</v>
      </c>
      <c r="CG163" s="75"/>
      <c r="CH163" s="75"/>
      <c r="CI163" s="75" t="s">
        <v>31</v>
      </c>
      <c r="CJ163" s="75" t="s">
        <v>31</v>
      </c>
      <c r="CK163" s="75"/>
      <c r="CL163" s="75" t="s">
        <v>30</v>
      </c>
      <c r="CM163" s="75"/>
      <c r="CN163" s="75" t="s">
        <v>32</v>
      </c>
      <c r="CO163" s="75"/>
      <c r="CP163" s="75" t="s">
        <v>33</v>
      </c>
      <c r="CQ163" s="75" t="s">
        <v>29</v>
      </c>
      <c r="CR163" s="75" t="s">
        <v>33</v>
      </c>
      <c r="CS163" s="75" t="s">
        <v>33</v>
      </c>
      <c r="CT163" s="75" t="s">
        <v>29</v>
      </c>
      <c r="CU163" s="75" t="s">
        <v>32</v>
      </c>
      <c r="CV163" s="75" t="s">
        <v>32</v>
      </c>
      <c r="CW163" s="75" t="s">
        <v>32</v>
      </c>
      <c r="CX163" s="75" t="s">
        <v>75</v>
      </c>
      <c r="CY163" s="75" t="s">
        <v>75</v>
      </c>
      <c r="CZ163" s="75" t="s">
        <v>75</v>
      </c>
      <c r="DA163" s="75" t="s">
        <v>78</v>
      </c>
      <c r="DB163" s="75" t="s">
        <v>80</v>
      </c>
      <c r="DC163" s="75" t="s">
        <v>80</v>
      </c>
      <c r="DD163" s="75"/>
      <c r="DE163" s="75" t="s">
        <v>80</v>
      </c>
      <c r="DF163" s="75" t="s">
        <v>79</v>
      </c>
      <c r="DG163" s="75" t="s">
        <v>79</v>
      </c>
      <c r="DH163" s="75" t="s">
        <v>79</v>
      </c>
      <c r="DI163" s="75" t="s">
        <v>84</v>
      </c>
      <c r="DJ163" t="s">
        <v>88</v>
      </c>
      <c r="DK163" s="96">
        <v>43.500000000000007</v>
      </c>
      <c r="DL163" s="96">
        <v>0.5178571428571429</v>
      </c>
      <c r="DM163" s="96">
        <v>19.166666666666668</v>
      </c>
      <c r="DN163" s="96">
        <v>24.499999999999996</v>
      </c>
      <c r="DO163" s="96">
        <v>12.333333333333334</v>
      </c>
      <c r="DP163" s="96">
        <v>0.30833333333333335</v>
      </c>
      <c r="DQ163" s="96">
        <v>2.6896551724137936</v>
      </c>
      <c r="DR163" s="104"/>
      <c r="DS163" s="104"/>
      <c r="DT163" s="104">
        <v>0</v>
      </c>
      <c r="DU163" s="104">
        <v>1.0862068965517242</v>
      </c>
      <c r="DV163" s="104">
        <v>1.0862068965517242</v>
      </c>
      <c r="DW163" s="104"/>
      <c r="DX163" s="104"/>
      <c r="DY163" s="104"/>
      <c r="DZ163" s="104">
        <v>0.2413793103448276</v>
      </c>
      <c r="EA163" s="104"/>
      <c r="EB163" s="104"/>
      <c r="EC163" s="104">
        <v>0.32758620689655171</v>
      </c>
      <c r="ED163" s="104">
        <v>0</v>
      </c>
      <c r="EE163" s="104">
        <v>0</v>
      </c>
      <c r="EF163" s="104">
        <v>1.0344827586206897</v>
      </c>
      <c r="EG163" s="104"/>
      <c r="EH163" s="104">
        <v>0.32758620689655171</v>
      </c>
    </row>
    <row r="164" spans="2:138" x14ac:dyDescent="0.25">
      <c r="B164" s="75">
        <v>75</v>
      </c>
      <c r="C164" t="s">
        <v>479</v>
      </c>
      <c r="D164">
        <v>1</v>
      </c>
      <c r="E164" s="78"/>
      <c r="F164" s="75"/>
      <c r="G164" s="75" t="s">
        <v>4</v>
      </c>
      <c r="H164" s="75" t="s">
        <v>678</v>
      </c>
      <c r="I164" s="75"/>
      <c r="J164" s="75" t="s">
        <v>679</v>
      </c>
      <c r="K164" s="75">
        <v>0</v>
      </c>
      <c r="L164" s="75">
        <v>0</v>
      </c>
      <c r="M164" s="75">
        <v>120</v>
      </c>
      <c r="N164" s="75" t="s">
        <v>7</v>
      </c>
      <c r="O164" s="75"/>
      <c r="P164" s="75"/>
      <c r="Q164" s="75"/>
      <c r="R164" s="75"/>
      <c r="S164" s="75">
        <v>0</v>
      </c>
      <c r="T164" s="75">
        <v>0</v>
      </c>
      <c r="U164" s="75">
        <v>0</v>
      </c>
      <c r="V164" s="75">
        <v>0</v>
      </c>
      <c r="W164" s="75">
        <v>0</v>
      </c>
      <c r="X164" s="75" t="s">
        <v>7</v>
      </c>
      <c r="Y164" s="75" t="s">
        <v>6</v>
      </c>
      <c r="Z164" s="75">
        <v>8</v>
      </c>
      <c r="AA164" s="75"/>
      <c r="AB164" s="75"/>
      <c r="AC164" s="75" t="s">
        <v>13</v>
      </c>
      <c r="AD164" s="75" t="s">
        <v>15</v>
      </c>
      <c r="AE164" s="75" t="s">
        <v>19</v>
      </c>
      <c r="AF164" s="75" t="s">
        <v>27</v>
      </c>
      <c r="AG164" s="75">
        <v>0</v>
      </c>
      <c r="AH164" s="75">
        <v>0</v>
      </c>
      <c r="AI164" s="75" t="s">
        <v>33</v>
      </c>
      <c r="AJ164" s="75" t="s">
        <v>31</v>
      </c>
      <c r="AK164" s="75" t="s">
        <v>33</v>
      </c>
      <c r="AL164" s="75" t="s">
        <v>33</v>
      </c>
      <c r="AM164" s="75" t="s">
        <v>32</v>
      </c>
      <c r="AN164" s="75" t="s">
        <v>32</v>
      </c>
      <c r="AO164" s="75" t="s">
        <v>33</v>
      </c>
      <c r="AP164" s="75" t="s">
        <v>32</v>
      </c>
      <c r="AQ164" s="75" t="s">
        <v>32</v>
      </c>
      <c r="AR164" s="75" t="s">
        <v>31</v>
      </c>
      <c r="AS164" s="75" t="s">
        <v>31</v>
      </c>
      <c r="AT164" s="75" t="s">
        <v>32</v>
      </c>
      <c r="AU164" s="75"/>
      <c r="AV164" s="75"/>
      <c r="AW164" s="75" t="s">
        <v>32</v>
      </c>
      <c r="AX164" s="75" t="s">
        <v>32</v>
      </c>
      <c r="AY164" s="75"/>
      <c r="AZ164" s="75" t="s">
        <v>33</v>
      </c>
      <c r="BA164" s="75" t="s">
        <v>32</v>
      </c>
      <c r="BB164" s="75" t="s">
        <v>32</v>
      </c>
      <c r="BC164" s="75" t="s">
        <v>32</v>
      </c>
      <c r="BD164" s="75" t="s">
        <v>51</v>
      </c>
      <c r="BE164" s="75" t="s">
        <v>51</v>
      </c>
      <c r="BF164" s="75" t="s">
        <v>51</v>
      </c>
      <c r="BG164" s="75" t="s">
        <v>51</v>
      </c>
      <c r="BH164" s="75" t="s">
        <v>51</v>
      </c>
      <c r="BI164" s="75" t="s">
        <v>51</v>
      </c>
      <c r="BJ164" s="75" t="s">
        <v>51</v>
      </c>
      <c r="BK164" s="75" t="s">
        <v>31</v>
      </c>
      <c r="BL164" s="75" t="s">
        <v>31</v>
      </c>
      <c r="BM164" s="75" t="s">
        <v>51</v>
      </c>
      <c r="BN164" s="75" t="s">
        <v>51</v>
      </c>
      <c r="BO164" s="75"/>
      <c r="BP164" s="75" t="s">
        <v>157</v>
      </c>
      <c r="BQ164" s="75" t="s">
        <v>156</v>
      </c>
      <c r="BR164" s="75" t="s">
        <v>156</v>
      </c>
      <c r="BS164" s="75" t="s">
        <v>30</v>
      </c>
      <c r="BT164" s="75" t="s">
        <v>29</v>
      </c>
      <c r="BU164" s="75"/>
      <c r="BV164" s="75"/>
      <c r="BW164" s="75"/>
      <c r="BX164" s="75"/>
      <c r="BY164" s="75"/>
      <c r="BZ164" s="75"/>
      <c r="CA164" s="75"/>
      <c r="CB164" s="75"/>
      <c r="CC164" s="75"/>
      <c r="CD164" s="75"/>
      <c r="CE164" s="75" t="s">
        <v>31</v>
      </c>
      <c r="CF164" s="75" t="s">
        <v>30</v>
      </c>
      <c r="CG164" s="75"/>
      <c r="CH164" s="75"/>
      <c r="CI164" s="75" t="s">
        <v>33</v>
      </c>
      <c r="CJ164" s="75" t="s">
        <v>33</v>
      </c>
      <c r="CK164" s="75"/>
      <c r="CL164" s="75" t="s">
        <v>30</v>
      </c>
      <c r="CM164" s="75"/>
      <c r="CN164" s="75" t="s">
        <v>32</v>
      </c>
      <c r="CO164" s="75"/>
      <c r="CP164" s="75" t="s">
        <v>33</v>
      </c>
      <c r="CQ164" s="75" t="s">
        <v>29</v>
      </c>
      <c r="CR164" s="75" t="s">
        <v>29</v>
      </c>
      <c r="CS164" s="75" t="s">
        <v>33</v>
      </c>
      <c r="CT164" s="75" t="s">
        <v>29</v>
      </c>
      <c r="CU164" s="75" t="s">
        <v>31</v>
      </c>
      <c r="CV164" s="75" t="s">
        <v>31</v>
      </c>
      <c r="CW164" s="75" t="s">
        <v>31</v>
      </c>
      <c r="CX164" s="75" t="s">
        <v>73</v>
      </c>
      <c r="CY164" s="75" t="s">
        <v>73</v>
      </c>
      <c r="CZ164" s="75" t="s">
        <v>73</v>
      </c>
      <c r="DA164" s="75" t="s">
        <v>78</v>
      </c>
      <c r="DB164" s="75" t="s">
        <v>77</v>
      </c>
      <c r="DC164" s="75" t="s">
        <v>78</v>
      </c>
      <c r="DD164" s="75"/>
      <c r="DE164" s="75" t="s">
        <v>78</v>
      </c>
      <c r="DF164" s="75" t="s">
        <v>77</v>
      </c>
      <c r="DG164" s="75" t="s">
        <v>79</v>
      </c>
      <c r="DH164" s="75" t="s">
        <v>79</v>
      </c>
      <c r="DI164" s="75" t="s">
        <v>84</v>
      </c>
      <c r="DJ164" t="s">
        <v>88</v>
      </c>
      <c r="DK164" s="96">
        <v>45</v>
      </c>
      <c r="DL164" s="96">
        <v>0.5357142857142857</v>
      </c>
      <c r="DM164" s="96">
        <v>18</v>
      </c>
      <c r="DN164" s="96">
        <v>26</v>
      </c>
      <c r="DO164" s="96">
        <v>13</v>
      </c>
      <c r="DP164" s="96">
        <v>0.32500000000000001</v>
      </c>
      <c r="DQ164" s="96">
        <v>5.5454545454545459</v>
      </c>
      <c r="DR164" s="104"/>
      <c r="DS164" s="104"/>
      <c r="DT164" s="104">
        <v>1.6363636363636365</v>
      </c>
      <c r="DU164" s="104">
        <v>1.0909090909090908</v>
      </c>
      <c r="DV164" s="104">
        <v>2.7272727272727275</v>
      </c>
      <c r="DW164" s="104"/>
      <c r="DX164" s="104"/>
      <c r="DY164" s="104"/>
      <c r="DZ164" s="104">
        <v>1.0909090909090908</v>
      </c>
      <c r="EA164" s="104"/>
      <c r="EB164" s="104"/>
      <c r="EC164" s="104">
        <v>0.63636363636363635</v>
      </c>
      <c r="ED164" s="104">
        <v>0</v>
      </c>
      <c r="EE164" s="104">
        <v>1.0909090909090908</v>
      </c>
      <c r="EF164" s="104">
        <v>0</v>
      </c>
      <c r="EG164" s="104"/>
      <c r="EH164" s="104">
        <v>1.7272727272727271</v>
      </c>
    </row>
    <row r="165" spans="2:138" x14ac:dyDescent="0.25">
      <c r="B165" s="75">
        <v>76</v>
      </c>
      <c r="C165" t="s">
        <v>479</v>
      </c>
      <c r="D165">
        <v>1</v>
      </c>
      <c r="E165" s="78"/>
      <c r="F165" s="75"/>
      <c r="G165" s="75" t="s">
        <v>4</v>
      </c>
      <c r="H165" s="75" t="s">
        <v>678</v>
      </c>
      <c r="I165" s="75"/>
      <c r="J165" s="75" t="s">
        <v>696</v>
      </c>
      <c r="K165" s="75">
        <v>0</v>
      </c>
      <c r="L165" s="75">
        <v>0</v>
      </c>
      <c r="M165" s="75">
        <v>500</v>
      </c>
      <c r="N165" s="75" t="s">
        <v>697</v>
      </c>
      <c r="O165" s="75"/>
      <c r="P165" s="75"/>
      <c r="Q165" s="75"/>
      <c r="R165" s="75"/>
      <c r="S165" s="75">
        <v>0</v>
      </c>
      <c r="T165" s="75">
        <v>0</v>
      </c>
      <c r="U165" s="75">
        <v>0</v>
      </c>
      <c r="V165" s="75">
        <v>0</v>
      </c>
      <c r="W165" s="75">
        <v>0</v>
      </c>
      <c r="X165" s="75" t="s">
        <v>7</v>
      </c>
      <c r="Y165" s="75" t="s">
        <v>6</v>
      </c>
      <c r="Z165" s="75">
        <v>25</v>
      </c>
      <c r="AA165" s="75"/>
      <c r="AB165" s="75"/>
      <c r="AC165" s="75" t="s">
        <v>13</v>
      </c>
      <c r="AD165" s="75" t="s">
        <v>15</v>
      </c>
      <c r="AE165" s="75" t="s">
        <v>21</v>
      </c>
      <c r="AF165" s="75" t="s">
        <v>26</v>
      </c>
      <c r="AG165" s="75">
        <v>0</v>
      </c>
      <c r="AH165" s="75">
        <v>0</v>
      </c>
      <c r="AI165" s="75" t="s">
        <v>33</v>
      </c>
      <c r="AJ165" s="75" t="s">
        <v>33</v>
      </c>
      <c r="AK165" s="75" t="s">
        <v>33</v>
      </c>
      <c r="AL165" s="75" t="s">
        <v>33</v>
      </c>
      <c r="AM165" s="75" t="s">
        <v>33</v>
      </c>
      <c r="AN165" s="75" t="s">
        <v>30</v>
      </c>
      <c r="AO165" s="75" t="s">
        <v>30</v>
      </c>
      <c r="AP165" s="75" t="s">
        <v>30</v>
      </c>
      <c r="AQ165" s="75" t="s">
        <v>29</v>
      </c>
      <c r="AR165" s="75" t="s">
        <v>31</v>
      </c>
      <c r="AS165" s="75" t="s">
        <v>31</v>
      </c>
      <c r="AT165" s="75" t="s">
        <v>31</v>
      </c>
      <c r="AU165" s="75"/>
      <c r="AV165" s="75"/>
      <c r="AW165" s="75" t="s">
        <v>29</v>
      </c>
      <c r="AX165" s="75" t="s">
        <v>29</v>
      </c>
      <c r="AY165" s="75"/>
      <c r="AZ165" s="75" t="s">
        <v>29</v>
      </c>
      <c r="BA165" s="75" t="s">
        <v>29</v>
      </c>
      <c r="BB165" s="75" t="s">
        <v>29</v>
      </c>
      <c r="BC165" s="75" t="s">
        <v>29</v>
      </c>
      <c r="BD165" s="75" t="s">
        <v>51</v>
      </c>
      <c r="BE165" s="75" t="s">
        <v>50</v>
      </c>
      <c r="BF165" s="75" t="s">
        <v>51</v>
      </c>
      <c r="BG165" s="75" t="s">
        <v>51</v>
      </c>
      <c r="BH165" s="75" t="s">
        <v>50</v>
      </c>
      <c r="BI165" s="75" t="s">
        <v>51</v>
      </c>
      <c r="BJ165" s="75" t="s">
        <v>51</v>
      </c>
      <c r="BK165" s="75" t="s">
        <v>51</v>
      </c>
      <c r="BL165" s="75" t="s">
        <v>50</v>
      </c>
      <c r="BM165" s="75" t="s">
        <v>51</v>
      </c>
      <c r="BN165" s="75" t="s">
        <v>51</v>
      </c>
      <c r="BO165" s="75"/>
      <c r="BP165" s="75" t="s">
        <v>156</v>
      </c>
      <c r="BQ165" s="75" t="s">
        <v>157</v>
      </c>
      <c r="BR165" s="75" t="s">
        <v>278</v>
      </c>
      <c r="BS165" s="75" t="s">
        <v>29</v>
      </c>
      <c r="BT165" s="75" t="s">
        <v>29</v>
      </c>
      <c r="BU165" s="75"/>
      <c r="BV165" s="75"/>
      <c r="BW165" s="75"/>
      <c r="BX165" s="75"/>
      <c r="BY165" s="75"/>
      <c r="BZ165" s="75"/>
      <c r="CA165" s="75"/>
      <c r="CB165" s="75"/>
      <c r="CC165" s="75"/>
      <c r="CD165" s="75"/>
      <c r="CE165" s="75" t="s">
        <v>33</v>
      </c>
      <c r="CF165" s="75" t="s">
        <v>33</v>
      </c>
      <c r="CG165" s="75"/>
      <c r="CH165" s="75"/>
      <c r="CI165" s="75" t="s">
        <v>29</v>
      </c>
      <c r="CJ165" s="75" t="s">
        <v>33</v>
      </c>
      <c r="CK165" s="75"/>
      <c r="CL165" s="75" t="s">
        <v>30</v>
      </c>
      <c r="CM165" s="75"/>
      <c r="CN165" s="75" t="s">
        <v>33</v>
      </c>
      <c r="CO165" s="75"/>
      <c r="CP165" s="75" t="s">
        <v>33</v>
      </c>
      <c r="CQ165" s="75" t="s">
        <v>31</v>
      </c>
      <c r="CR165" s="75" t="s">
        <v>29</v>
      </c>
      <c r="CS165" s="75" t="s">
        <v>33</v>
      </c>
      <c r="CT165" s="75" t="s">
        <v>29</v>
      </c>
      <c r="CU165" s="75" t="s">
        <v>29</v>
      </c>
      <c r="CV165" s="75" t="s">
        <v>29</v>
      </c>
      <c r="CW165" s="75" t="s">
        <v>29</v>
      </c>
      <c r="CX165" s="75" t="s">
        <v>75</v>
      </c>
      <c r="CY165" s="75" t="s">
        <v>75</v>
      </c>
      <c r="CZ165" s="75" t="s">
        <v>75</v>
      </c>
      <c r="DA165" s="75" t="s">
        <v>77</v>
      </c>
      <c r="DB165" s="75" t="s">
        <v>78</v>
      </c>
      <c r="DC165" s="75" t="s">
        <v>77</v>
      </c>
      <c r="DD165" s="75"/>
      <c r="DE165" s="75" t="s">
        <v>78</v>
      </c>
      <c r="DF165" s="75" t="s">
        <v>79</v>
      </c>
      <c r="DG165" s="75" t="s">
        <v>79</v>
      </c>
      <c r="DH165" s="75" t="s">
        <v>79</v>
      </c>
      <c r="DI165" s="75" t="s">
        <v>85</v>
      </c>
      <c r="DJ165" t="s">
        <v>88</v>
      </c>
      <c r="DK165" s="96">
        <v>46</v>
      </c>
      <c r="DL165" s="96">
        <v>0.54761904761904767</v>
      </c>
      <c r="DM165" s="96">
        <v>19</v>
      </c>
      <c r="DN165" s="96">
        <v>25</v>
      </c>
      <c r="DO165" s="96">
        <v>17</v>
      </c>
      <c r="DP165" s="96">
        <v>0.42499999999999999</v>
      </c>
      <c r="DQ165" s="96">
        <v>5.0999999999999996</v>
      </c>
      <c r="DR165" s="104"/>
      <c r="DS165" s="104"/>
      <c r="DT165" s="104">
        <v>1.1875</v>
      </c>
      <c r="DU165" s="104">
        <v>1.1875</v>
      </c>
      <c r="DV165" s="104">
        <v>2.375</v>
      </c>
      <c r="DW165" s="104"/>
      <c r="DX165" s="104"/>
      <c r="DY165" s="104"/>
      <c r="DZ165" s="104">
        <v>1.0625</v>
      </c>
      <c r="EA165" s="104"/>
      <c r="EB165" s="104"/>
      <c r="EC165" s="104">
        <v>1.1875</v>
      </c>
      <c r="ED165" s="104">
        <v>0</v>
      </c>
      <c r="EE165" s="104">
        <v>0.47499999999999998</v>
      </c>
      <c r="EF165" s="104">
        <v>0</v>
      </c>
      <c r="EG165" s="104"/>
      <c r="EH165" s="104">
        <v>1.6625000000000001</v>
      </c>
    </row>
    <row r="166" spans="2:138" x14ac:dyDescent="0.25">
      <c r="B166" s="75">
        <v>77</v>
      </c>
      <c r="C166" t="s">
        <v>479</v>
      </c>
      <c r="D166">
        <v>1</v>
      </c>
      <c r="E166" s="78"/>
      <c r="F166" s="75"/>
      <c r="G166" s="75" t="s">
        <v>4</v>
      </c>
      <c r="H166" s="75" t="s">
        <v>678</v>
      </c>
      <c r="I166" s="75"/>
      <c r="J166" s="75" t="s">
        <v>698</v>
      </c>
      <c r="K166" s="75">
        <v>0</v>
      </c>
      <c r="L166" s="75">
        <v>0</v>
      </c>
      <c r="M166" s="75">
        <v>110</v>
      </c>
      <c r="N166" s="75">
        <v>0</v>
      </c>
      <c r="O166" s="75"/>
      <c r="P166" s="75"/>
      <c r="Q166" s="75"/>
      <c r="R166" s="75"/>
      <c r="S166" s="75">
        <v>0</v>
      </c>
      <c r="T166" s="75">
        <v>0</v>
      </c>
      <c r="U166" s="75">
        <v>0</v>
      </c>
      <c r="V166" s="75">
        <v>0</v>
      </c>
      <c r="W166" s="75">
        <v>0</v>
      </c>
      <c r="X166" s="75" t="s">
        <v>7</v>
      </c>
      <c r="Y166" s="75" t="s">
        <v>6</v>
      </c>
      <c r="Z166" s="75">
        <v>40</v>
      </c>
      <c r="AA166" s="75"/>
      <c r="AB166" s="75"/>
      <c r="AC166" s="75" t="s">
        <v>13</v>
      </c>
      <c r="AD166" s="75" t="s">
        <v>15</v>
      </c>
      <c r="AE166" s="75" t="s">
        <v>19</v>
      </c>
      <c r="AF166" s="75" t="s">
        <v>26</v>
      </c>
      <c r="AG166" s="75">
        <v>5</v>
      </c>
      <c r="AH166" s="75">
        <v>0</v>
      </c>
      <c r="AI166" s="75" t="s">
        <v>33</v>
      </c>
      <c r="AJ166" s="75" t="s">
        <v>30</v>
      </c>
      <c r="AK166" s="75" t="s">
        <v>31</v>
      </c>
      <c r="AL166" s="75" t="s">
        <v>32</v>
      </c>
      <c r="AM166" s="75" t="s">
        <v>33</v>
      </c>
      <c r="AN166" s="75" t="s">
        <v>33</v>
      </c>
      <c r="AO166" s="75" t="s">
        <v>33</v>
      </c>
      <c r="AP166" s="75" t="s">
        <v>32</v>
      </c>
      <c r="AQ166" s="75" t="s">
        <v>32</v>
      </c>
      <c r="AR166" s="75" t="s">
        <v>32</v>
      </c>
      <c r="AS166" s="75" t="s">
        <v>32</v>
      </c>
      <c r="AT166" s="75" t="s">
        <v>33</v>
      </c>
      <c r="AU166" s="75"/>
      <c r="AV166" s="75"/>
      <c r="AW166" s="75" t="s">
        <v>33</v>
      </c>
      <c r="AX166" s="75" t="s">
        <v>29</v>
      </c>
      <c r="AY166" s="75"/>
      <c r="AZ166" s="75" t="s">
        <v>32</v>
      </c>
      <c r="BA166" s="75" t="s">
        <v>32</v>
      </c>
      <c r="BB166" s="75" t="s">
        <v>32</v>
      </c>
      <c r="BC166" s="75" t="s">
        <v>29</v>
      </c>
      <c r="BD166" s="75" t="s">
        <v>51</v>
      </c>
      <c r="BE166" s="75" t="s">
        <v>51</v>
      </c>
      <c r="BF166" s="75" t="s">
        <v>51</v>
      </c>
      <c r="BG166" s="75" t="s">
        <v>51</v>
      </c>
      <c r="BH166" s="75" t="s">
        <v>50</v>
      </c>
      <c r="BI166" s="75" t="s">
        <v>50</v>
      </c>
      <c r="BJ166" s="75" t="s">
        <v>50</v>
      </c>
      <c r="BK166" s="75" t="s">
        <v>31</v>
      </c>
      <c r="BL166" s="75" t="s">
        <v>31</v>
      </c>
      <c r="BM166" s="75" t="s">
        <v>50</v>
      </c>
      <c r="BN166" s="75" t="s">
        <v>51</v>
      </c>
      <c r="BO166" s="75"/>
      <c r="BP166" s="75" t="s">
        <v>278</v>
      </c>
      <c r="BQ166" s="75" t="s">
        <v>157</v>
      </c>
      <c r="BR166" s="75" t="s">
        <v>31</v>
      </c>
      <c r="BS166" s="75" t="s">
        <v>33</v>
      </c>
      <c r="BT166" s="75" t="s">
        <v>32</v>
      </c>
      <c r="BU166" s="75"/>
      <c r="BV166" s="75"/>
      <c r="BW166" s="75"/>
      <c r="BX166" s="75"/>
      <c r="BY166" s="75"/>
      <c r="BZ166" s="75"/>
      <c r="CA166" s="75"/>
      <c r="CB166" s="75"/>
      <c r="CC166" s="75"/>
      <c r="CD166" s="75"/>
      <c r="CE166" s="75" t="s">
        <v>30</v>
      </c>
      <c r="CF166" s="75" t="s">
        <v>30</v>
      </c>
      <c r="CG166" s="75"/>
      <c r="CH166" s="75"/>
      <c r="CI166" s="75" t="s">
        <v>30</v>
      </c>
      <c r="CJ166" s="75" t="s">
        <v>30</v>
      </c>
      <c r="CK166" s="75"/>
      <c r="CL166" s="75" t="s">
        <v>32</v>
      </c>
      <c r="CM166" s="75"/>
      <c r="CN166" s="75" t="s">
        <v>32</v>
      </c>
      <c r="CO166" s="75"/>
      <c r="CP166" s="75" t="s">
        <v>33</v>
      </c>
      <c r="CQ166" s="75" t="s">
        <v>32</v>
      </c>
      <c r="CR166" s="75" t="s">
        <v>29</v>
      </c>
      <c r="CS166" s="75" t="s">
        <v>33</v>
      </c>
      <c r="CT166" s="75" t="s">
        <v>29</v>
      </c>
      <c r="CU166" s="75" t="s">
        <v>30</v>
      </c>
      <c r="CV166" s="75" t="s">
        <v>31</v>
      </c>
      <c r="CW166" s="75" t="s">
        <v>31</v>
      </c>
      <c r="CX166" s="75" t="s">
        <v>73</v>
      </c>
      <c r="CY166" s="75" t="s">
        <v>73</v>
      </c>
      <c r="CZ166" s="75" t="s">
        <v>73</v>
      </c>
      <c r="DA166" s="75" t="s">
        <v>78</v>
      </c>
      <c r="DB166" s="75" t="s">
        <v>77</v>
      </c>
      <c r="DC166" s="75" t="s">
        <v>78</v>
      </c>
      <c r="DD166" s="75"/>
      <c r="DE166" s="75" t="s">
        <v>78</v>
      </c>
      <c r="DF166" s="75" t="s">
        <v>78</v>
      </c>
      <c r="DG166" s="75" t="s">
        <v>78</v>
      </c>
      <c r="DH166" s="75" t="s">
        <v>78</v>
      </c>
      <c r="DI166" s="75" t="s">
        <v>31</v>
      </c>
      <c r="DJ166" t="s">
        <v>88</v>
      </c>
      <c r="DK166" s="96">
        <v>42</v>
      </c>
      <c r="DL166" s="96">
        <v>0.5</v>
      </c>
      <c r="DM166" s="96">
        <v>22</v>
      </c>
      <c r="DN166" s="96">
        <v>30</v>
      </c>
      <c r="DO166" s="96">
        <v>18</v>
      </c>
      <c r="DP166" s="96">
        <v>0.45</v>
      </c>
      <c r="DQ166" s="96">
        <v>4.7058823529411766</v>
      </c>
      <c r="DR166" s="104"/>
      <c r="DS166" s="104"/>
      <c r="DT166" s="104">
        <v>1.1764705882352942</v>
      </c>
      <c r="DU166" s="104">
        <v>1.1764705882352942</v>
      </c>
      <c r="DV166" s="104">
        <v>2.3529411764705883</v>
      </c>
      <c r="DW166" s="104"/>
      <c r="DX166" s="104"/>
      <c r="DY166" s="104"/>
      <c r="DZ166" s="104">
        <v>1.1764705882352942</v>
      </c>
      <c r="EA166" s="104"/>
      <c r="EB166" s="104"/>
      <c r="EC166" s="104">
        <v>1.1764705882352942</v>
      </c>
      <c r="ED166" s="104">
        <v>0</v>
      </c>
      <c r="EE166" s="104">
        <v>0</v>
      </c>
      <c r="EF166" s="104">
        <v>0</v>
      </c>
      <c r="EG166" s="104"/>
      <c r="EH166" s="104">
        <v>1.1764705882352942</v>
      </c>
    </row>
    <row r="167" spans="2:138" x14ac:dyDescent="0.25">
      <c r="B167" s="75">
        <v>78</v>
      </c>
      <c r="C167" t="s">
        <v>479</v>
      </c>
      <c r="D167">
        <v>1</v>
      </c>
      <c r="E167" s="78"/>
      <c r="F167" s="75"/>
      <c r="G167" s="75" t="s">
        <v>1</v>
      </c>
      <c r="H167" s="75" t="s">
        <v>185</v>
      </c>
      <c r="I167" s="75"/>
      <c r="J167" s="75" t="s">
        <v>699</v>
      </c>
      <c r="K167" s="75">
        <v>14</v>
      </c>
      <c r="L167" s="75"/>
      <c r="M167" s="75">
        <v>1120</v>
      </c>
      <c r="N167" s="75"/>
      <c r="O167" s="75"/>
      <c r="P167" s="75"/>
      <c r="Q167" s="75"/>
      <c r="R167" s="75"/>
      <c r="S167" s="75">
        <v>19</v>
      </c>
      <c r="T167" s="75"/>
      <c r="U167" s="75">
        <v>0</v>
      </c>
      <c r="V167" s="75"/>
      <c r="W167" s="75">
        <v>0</v>
      </c>
      <c r="X167" s="75" t="s">
        <v>7</v>
      </c>
      <c r="Y167" s="75" t="s">
        <v>6</v>
      </c>
      <c r="Z167" s="75">
        <v>10</v>
      </c>
      <c r="AA167" s="75" t="s">
        <v>9</v>
      </c>
      <c r="AB167" s="75" t="s">
        <v>700</v>
      </c>
      <c r="AC167" s="75" t="s">
        <v>13</v>
      </c>
      <c r="AD167" s="75" t="s">
        <v>15</v>
      </c>
      <c r="AE167" s="75" t="s">
        <v>21</v>
      </c>
      <c r="AF167" s="75" t="s">
        <v>26</v>
      </c>
      <c r="AG167" s="75">
        <v>2</v>
      </c>
      <c r="AH167" s="75">
        <v>0</v>
      </c>
      <c r="AI167" s="75" t="s">
        <v>33</v>
      </c>
      <c r="AJ167" s="75" t="s">
        <v>31</v>
      </c>
      <c r="AK167" s="75" t="s">
        <v>33</v>
      </c>
      <c r="AL167" s="75" t="s">
        <v>31</v>
      </c>
      <c r="AM167" s="75" t="s">
        <v>33</v>
      </c>
      <c r="AN167" s="75" t="s">
        <v>31</v>
      </c>
      <c r="AO167" s="75" t="s">
        <v>33</v>
      </c>
      <c r="AP167" s="75" t="s">
        <v>33</v>
      </c>
      <c r="AQ167" s="75" t="s">
        <v>31</v>
      </c>
      <c r="AR167" s="75" t="s">
        <v>33</v>
      </c>
      <c r="AS167" s="75" t="s">
        <v>32</v>
      </c>
      <c r="AT167" s="75" t="s">
        <v>32</v>
      </c>
      <c r="AU167" s="75"/>
      <c r="AV167" s="75"/>
      <c r="AW167" s="75" t="s">
        <v>33</v>
      </c>
      <c r="AX167" s="75" t="s">
        <v>33</v>
      </c>
      <c r="AY167" s="75"/>
      <c r="AZ167" s="75" t="s">
        <v>32</v>
      </c>
      <c r="BA167" s="75" t="s">
        <v>30</v>
      </c>
      <c r="BB167" s="75" t="s">
        <v>31</v>
      </c>
      <c r="BC167" s="75" t="s">
        <v>31</v>
      </c>
      <c r="BD167" s="75" t="s">
        <v>50</v>
      </c>
      <c r="BE167" s="75" t="s">
        <v>51</v>
      </c>
      <c r="BF167" s="75" t="s">
        <v>50</v>
      </c>
      <c r="BG167" s="75" t="s">
        <v>31</v>
      </c>
      <c r="BH167" s="75" t="s">
        <v>49</v>
      </c>
      <c r="BI167" s="75" t="s">
        <v>50</v>
      </c>
      <c r="BJ167" s="75" t="s">
        <v>51</v>
      </c>
      <c r="BK167" s="75" t="s">
        <v>51</v>
      </c>
      <c r="BL167" s="75" t="s">
        <v>31</v>
      </c>
      <c r="BM167" s="75" t="s">
        <v>51</v>
      </c>
      <c r="BN167" s="75" t="s">
        <v>51</v>
      </c>
      <c r="BO167" s="75"/>
      <c r="BP167" s="75" t="s">
        <v>31</v>
      </c>
      <c r="BQ167" s="75" t="s">
        <v>156</v>
      </c>
      <c r="BR167" s="75" t="s">
        <v>31</v>
      </c>
      <c r="BS167" s="75" t="s">
        <v>32</v>
      </c>
      <c r="BT167" s="75" t="s">
        <v>33</v>
      </c>
      <c r="BU167" s="75"/>
      <c r="BV167" s="75"/>
      <c r="BW167" s="75"/>
      <c r="BX167" s="75"/>
      <c r="BY167" s="75"/>
      <c r="BZ167" s="75"/>
      <c r="CA167" s="75"/>
      <c r="CB167" s="75"/>
      <c r="CC167" s="75"/>
      <c r="CD167" s="75"/>
      <c r="CE167" s="75" t="s">
        <v>30</v>
      </c>
      <c r="CF167" s="75" t="s">
        <v>30</v>
      </c>
      <c r="CG167" s="75"/>
      <c r="CH167" s="75"/>
      <c r="CI167" s="75" t="s">
        <v>31</v>
      </c>
      <c r="CJ167" s="75" t="s">
        <v>33</v>
      </c>
      <c r="CK167" s="75"/>
      <c r="CL167" s="75" t="s">
        <v>30</v>
      </c>
      <c r="CM167" s="75"/>
      <c r="CN167" s="75" t="s">
        <v>32</v>
      </c>
      <c r="CO167" s="75"/>
      <c r="CP167" s="75" t="s">
        <v>33</v>
      </c>
      <c r="CQ167" s="75" t="s">
        <v>30</v>
      </c>
      <c r="CR167" s="75" t="s">
        <v>29</v>
      </c>
      <c r="CS167" s="75" t="s">
        <v>30</v>
      </c>
      <c r="CT167" s="75" t="s">
        <v>32</v>
      </c>
      <c r="CU167" s="75" t="s">
        <v>31</v>
      </c>
      <c r="CV167" s="75" t="s">
        <v>30</v>
      </c>
      <c r="CW167" s="75" t="s">
        <v>31</v>
      </c>
      <c r="CX167" s="75" t="s">
        <v>74</v>
      </c>
      <c r="CY167" s="75" t="s">
        <v>74</v>
      </c>
      <c r="CZ167" s="75" t="s">
        <v>74</v>
      </c>
      <c r="DA167" s="75" t="s">
        <v>79</v>
      </c>
      <c r="DB167" s="75" t="s">
        <v>78</v>
      </c>
      <c r="DC167" s="75" t="s">
        <v>79</v>
      </c>
      <c r="DD167" s="75"/>
      <c r="DE167" s="75" t="s">
        <v>79</v>
      </c>
      <c r="DF167" s="75" t="s">
        <v>78</v>
      </c>
      <c r="DG167" s="75" t="s">
        <v>78</v>
      </c>
      <c r="DH167" s="75" t="s">
        <v>78</v>
      </c>
      <c r="DI167" s="75" t="s">
        <v>31</v>
      </c>
      <c r="DJ167" t="s">
        <v>88</v>
      </c>
      <c r="DK167" s="96">
        <v>46</v>
      </c>
      <c r="DL167" s="96">
        <v>0.54761904761904767</v>
      </c>
      <c r="DM167" s="96">
        <v>25</v>
      </c>
      <c r="DN167" s="96">
        <v>28</v>
      </c>
      <c r="DO167" s="96">
        <v>20</v>
      </c>
      <c r="DP167" s="96">
        <v>0.5</v>
      </c>
      <c r="DQ167" s="96">
        <v>2.5999999999999996</v>
      </c>
      <c r="DR167" s="104"/>
      <c r="DS167" s="104"/>
      <c r="DT167" s="104">
        <v>0</v>
      </c>
      <c r="DU167" s="104">
        <v>0.77272727272727271</v>
      </c>
      <c r="DV167" s="104">
        <v>0.77272727272727271</v>
      </c>
      <c r="DW167" s="104"/>
      <c r="DX167" s="104"/>
      <c r="DY167" s="104"/>
      <c r="DZ167" s="104">
        <v>0.54545454545454541</v>
      </c>
      <c r="EA167" s="104"/>
      <c r="EB167" s="104"/>
      <c r="EC167" s="104">
        <v>8.1818181818181818E-2</v>
      </c>
      <c r="ED167" s="104">
        <v>0</v>
      </c>
      <c r="EE167" s="104">
        <v>0</v>
      </c>
      <c r="EF167" s="104">
        <v>1.2</v>
      </c>
      <c r="EG167" s="104"/>
      <c r="EH167" s="104">
        <v>8.1818181818181818E-2</v>
      </c>
    </row>
    <row r="168" spans="2:138" x14ac:dyDescent="0.25">
      <c r="B168" s="75">
        <v>79</v>
      </c>
      <c r="C168" t="s">
        <v>479</v>
      </c>
      <c r="D168">
        <v>1</v>
      </c>
      <c r="E168" s="78"/>
      <c r="F168" s="75"/>
      <c r="G168" s="75" t="s">
        <v>1</v>
      </c>
      <c r="H168" s="75" t="s">
        <v>185</v>
      </c>
      <c r="I168" s="75"/>
      <c r="J168" s="75" t="s">
        <v>820</v>
      </c>
      <c r="K168" s="75">
        <v>0</v>
      </c>
      <c r="L168" s="75"/>
      <c r="M168" s="75">
        <v>400</v>
      </c>
      <c r="N168" s="75" t="s">
        <v>88</v>
      </c>
      <c r="O168" s="75"/>
      <c r="P168" s="75"/>
      <c r="Q168" s="75"/>
      <c r="R168" s="75"/>
      <c r="S168" s="75">
        <v>0</v>
      </c>
      <c r="T168" s="75"/>
      <c r="U168" s="75">
        <v>0</v>
      </c>
      <c r="V168" s="75"/>
      <c r="W168" s="75">
        <v>0</v>
      </c>
      <c r="X168" s="75" t="s">
        <v>7</v>
      </c>
      <c r="Y168" s="75" t="s">
        <v>6</v>
      </c>
      <c r="Z168" s="75">
        <v>8</v>
      </c>
      <c r="AA168" s="75"/>
      <c r="AB168" s="75"/>
      <c r="AC168" s="75" t="s">
        <v>13</v>
      </c>
      <c r="AD168" s="75" t="s">
        <v>16</v>
      </c>
      <c r="AE168" s="75" t="s">
        <v>23</v>
      </c>
      <c r="AF168" s="75" t="s">
        <v>28</v>
      </c>
      <c r="AG168" s="75">
        <v>1</v>
      </c>
      <c r="AH168" s="75">
        <v>1</v>
      </c>
      <c r="AI168" s="75" t="s">
        <v>33</v>
      </c>
      <c r="AJ168" s="75" t="s">
        <v>30</v>
      </c>
      <c r="AK168" s="75" t="s">
        <v>30</v>
      </c>
      <c r="AL168" s="75" t="s">
        <v>33</v>
      </c>
      <c r="AM168" s="75" t="s">
        <v>33</v>
      </c>
      <c r="AN168" s="75" t="s">
        <v>33</v>
      </c>
      <c r="AO168" s="75" t="s">
        <v>33</v>
      </c>
      <c r="AP168" s="75" t="s">
        <v>33</v>
      </c>
      <c r="AQ168" s="75" t="s">
        <v>33</v>
      </c>
      <c r="AR168" s="75" t="s">
        <v>33</v>
      </c>
      <c r="AS168" s="75" t="s">
        <v>31</v>
      </c>
      <c r="AT168" s="75" t="s">
        <v>31</v>
      </c>
      <c r="AU168" s="75"/>
      <c r="AV168" s="75"/>
      <c r="AW168" s="75" t="s">
        <v>32</v>
      </c>
      <c r="AX168" s="75" t="s">
        <v>33</v>
      </c>
      <c r="AY168" s="75"/>
      <c r="AZ168" s="75" t="s">
        <v>33</v>
      </c>
      <c r="BA168" s="75" t="s">
        <v>32</v>
      </c>
      <c r="BB168" s="75" t="s">
        <v>32</v>
      </c>
      <c r="BC168" s="75" t="s">
        <v>31</v>
      </c>
      <c r="BD168" s="75" t="s">
        <v>51</v>
      </c>
      <c r="BE168" s="75" t="s">
        <v>51</v>
      </c>
      <c r="BF168" s="75" t="s">
        <v>51</v>
      </c>
      <c r="BG168" s="75" t="s">
        <v>50</v>
      </c>
      <c r="BH168" s="75" t="s">
        <v>31</v>
      </c>
      <c r="BI168" s="75" t="s">
        <v>51</v>
      </c>
      <c r="BJ168" s="75" t="s">
        <v>51</v>
      </c>
      <c r="BK168" s="75" t="s">
        <v>51</v>
      </c>
      <c r="BL168" s="75" t="s">
        <v>51</v>
      </c>
      <c r="BM168" s="75" t="s">
        <v>31</v>
      </c>
      <c r="BN168" s="75" t="s">
        <v>50</v>
      </c>
      <c r="BO168" s="75"/>
      <c r="BP168" s="75" t="s">
        <v>156</v>
      </c>
      <c r="BQ168" s="75" t="s">
        <v>157</v>
      </c>
      <c r="BR168" s="75" t="s">
        <v>157</v>
      </c>
      <c r="BS168" s="75" t="s">
        <v>30</v>
      </c>
      <c r="BT168" s="75" t="s">
        <v>32</v>
      </c>
      <c r="BU168" s="75"/>
      <c r="BV168" s="75"/>
      <c r="BW168" s="75"/>
      <c r="BX168" s="75"/>
      <c r="BY168" s="75"/>
      <c r="BZ168" s="75"/>
      <c r="CA168" s="75"/>
      <c r="CB168" s="75"/>
      <c r="CC168" s="75"/>
      <c r="CD168" s="75"/>
      <c r="CE168" s="75" t="s">
        <v>31</v>
      </c>
      <c r="CF168" s="75" t="s">
        <v>33</v>
      </c>
      <c r="CG168" s="75"/>
      <c r="CH168" s="75"/>
      <c r="CI168" s="75" t="s">
        <v>33</v>
      </c>
      <c r="CJ168" s="75" t="s">
        <v>33</v>
      </c>
      <c r="CK168" s="75"/>
      <c r="CL168" s="75" t="s">
        <v>32</v>
      </c>
      <c r="CM168" s="75"/>
      <c r="CN168" s="75" t="s">
        <v>32</v>
      </c>
      <c r="CO168" s="75"/>
      <c r="CP168" s="75" t="s">
        <v>33</v>
      </c>
      <c r="CQ168" s="75" t="s">
        <v>29</v>
      </c>
      <c r="CR168" s="75" t="s">
        <v>32</v>
      </c>
      <c r="CS168" s="75" t="s">
        <v>33</v>
      </c>
      <c r="CT168" s="75" t="s">
        <v>29</v>
      </c>
      <c r="CU168" s="75" t="s">
        <v>31</v>
      </c>
      <c r="CV168" s="75" t="s">
        <v>32</v>
      </c>
      <c r="CW168" s="75" t="s">
        <v>30</v>
      </c>
      <c r="CX168" s="75" t="s">
        <v>73</v>
      </c>
      <c r="CY168" s="75" t="s">
        <v>74</v>
      </c>
      <c r="CZ168" s="75" t="s">
        <v>74</v>
      </c>
      <c r="DA168" s="75" t="s">
        <v>77</v>
      </c>
      <c r="DB168" s="75" t="s">
        <v>77</v>
      </c>
      <c r="DC168" s="75" t="s">
        <v>78</v>
      </c>
      <c r="DD168" s="75"/>
      <c r="DE168" s="75" t="s">
        <v>78</v>
      </c>
      <c r="DF168" s="75" t="s">
        <v>79</v>
      </c>
      <c r="DG168" s="75" t="s">
        <v>78</v>
      </c>
      <c r="DH168" s="75" t="s">
        <v>79</v>
      </c>
      <c r="DI168" s="75" t="s">
        <v>84</v>
      </c>
      <c r="DJ168" t="s">
        <v>88</v>
      </c>
      <c r="DK168" s="96">
        <v>53.866666666666667</v>
      </c>
      <c r="DL168" s="96">
        <v>0.64126984126984132</v>
      </c>
      <c r="DM168" s="96">
        <v>22.866666666666667</v>
      </c>
      <c r="DN168" s="96">
        <v>26.866666666666667</v>
      </c>
      <c r="DO168" s="96">
        <v>17.666666666666668</v>
      </c>
      <c r="DP168" s="96">
        <v>0.44166666666666671</v>
      </c>
      <c r="DQ168" s="96">
        <v>7.6619047619047622</v>
      </c>
      <c r="DR168" s="104"/>
      <c r="DS168" s="104"/>
      <c r="DT168" s="104">
        <v>0.66666666666666663</v>
      </c>
      <c r="DU168" s="104">
        <v>3.4166666666666665</v>
      </c>
      <c r="DV168" s="104">
        <v>4.083333333333333</v>
      </c>
      <c r="DW168" s="104"/>
      <c r="DX168" s="104"/>
      <c r="DY168" s="104"/>
      <c r="DZ168" s="104">
        <v>0.17857142857142858</v>
      </c>
      <c r="EA168" s="104"/>
      <c r="EB168" s="104"/>
      <c r="EC168" s="104">
        <v>2.5833333333333335</v>
      </c>
      <c r="ED168" s="104">
        <v>0</v>
      </c>
      <c r="EE168" s="104">
        <v>0.41666666666666669</v>
      </c>
      <c r="EF168" s="104">
        <v>0.4</v>
      </c>
      <c r="EG168" s="104"/>
      <c r="EH168" s="104">
        <v>3</v>
      </c>
    </row>
    <row r="169" spans="2:138" x14ac:dyDescent="0.25">
      <c r="B169" s="75">
        <v>80</v>
      </c>
      <c r="C169" t="s">
        <v>479</v>
      </c>
      <c r="D169">
        <v>1</v>
      </c>
      <c r="E169" s="78"/>
      <c r="F169" s="75"/>
      <c r="G169" s="75" t="s">
        <v>162</v>
      </c>
      <c r="H169" s="75" t="s">
        <v>163</v>
      </c>
      <c r="I169" s="75"/>
      <c r="J169" s="75" t="s">
        <v>701</v>
      </c>
      <c r="K169" s="75">
        <v>0</v>
      </c>
      <c r="L169" s="75"/>
      <c r="M169" s="75">
        <v>340</v>
      </c>
      <c r="N169" s="75" t="s">
        <v>88</v>
      </c>
      <c r="O169" s="75"/>
      <c r="P169" s="75"/>
      <c r="Q169" s="75"/>
      <c r="R169" s="75"/>
      <c r="S169" s="75">
        <v>200</v>
      </c>
      <c r="T169" s="75" t="s">
        <v>88</v>
      </c>
      <c r="U169" s="75">
        <v>0</v>
      </c>
      <c r="V169" s="75"/>
      <c r="W169" s="75">
        <v>0</v>
      </c>
      <c r="X169" s="75" t="s">
        <v>7</v>
      </c>
      <c r="Y169" s="75" t="s">
        <v>6</v>
      </c>
      <c r="Z169" s="75">
        <v>23</v>
      </c>
      <c r="AA169" s="75" t="s">
        <v>112</v>
      </c>
      <c r="AB169" s="75" t="s">
        <v>702</v>
      </c>
      <c r="AC169" s="75" t="s">
        <v>89</v>
      </c>
      <c r="AD169" s="75" t="s">
        <v>15</v>
      </c>
      <c r="AE169" s="75" t="s">
        <v>23</v>
      </c>
      <c r="AF169" s="75" t="s">
        <v>26</v>
      </c>
      <c r="AG169" s="75">
        <v>15</v>
      </c>
      <c r="AH169" s="75">
        <v>2</v>
      </c>
      <c r="AI169" s="75" t="s">
        <v>33</v>
      </c>
      <c r="AJ169" s="75" t="s">
        <v>31</v>
      </c>
      <c r="AK169" s="75" t="s">
        <v>30</v>
      </c>
      <c r="AL169" s="75" t="s">
        <v>33</v>
      </c>
      <c r="AM169" s="75" t="s">
        <v>31</v>
      </c>
      <c r="AN169" s="75" t="s">
        <v>33</v>
      </c>
      <c r="AO169" s="75" t="s">
        <v>30</v>
      </c>
      <c r="AP169" s="75" t="s">
        <v>33</v>
      </c>
      <c r="AQ169" s="75" t="s">
        <v>33</v>
      </c>
      <c r="AR169" s="75" t="s">
        <v>31</v>
      </c>
      <c r="AS169" s="75" t="s">
        <v>31</v>
      </c>
      <c r="AT169" s="75" t="s">
        <v>31</v>
      </c>
      <c r="AU169" s="75"/>
      <c r="AV169" s="75"/>
      <c r="AW169" s="75" t="s">
        <v>33</v>
      </c>
      <c r="AX169" s="75" t="s">
        <v>33</v>
      </c>
      <c r="AY169" s="75"/>
      <c r="AZ169" s="75" t="s">
        <v>33</v>
      </c>
      <c r="BA169" s="75" t="s">
        <v>31</v>
      </c>
      <c r="BB169" s="75" t="s">
        <v>30</v>
      </c>
      <c r="BC169" s="75" t="s">
        <v>33</v>
      </c>
      <c r="BD169" s="75" t="s">
        <v>49</v>
      </c>
      <c r="BE169" s="75" t="s">
        <v>50</v>
      </c>
      <c r="BF169" s="75" t="s">
        <v>51</v>
      </c>
      <c r="BG169" s="75" t="s">
        <v>49</v>
      </c>
      <c r="BH169" s="75" t="s">
        <v>31</v>
      </c>
      <c r="BI169" s="75" t="s">
        <v>51</v>
      </c>
      <c r="BJ169" s="75" t="s">
        <v>51</v>
      </c>
      <c r="BK169" s="75" t="s">
        <v>50</v>
      </c>
      <c r="BL169" s="75" t="s">
        <v>50</v>
      </c>
      <c r="BM169" s="75" t="s">
        <v>31</v>
      </c>
      <c r="BN169" s="75" t="s">
        <v>50</v>
      </c>
      <c r="BO169" s="75"/>
      <c r="BP169" s="75" t="s">
        <v>157</v>
      </c>
      <c r="BQ169" s="75" t="s">
        <v>157</v>
      </c>
      <c r="BR169" s="75" t="s">
        <v>157</v>
      </c>
      <c r="BS169" s="75" t="s">
        <v>32</v>
      </c>
      <c r="BT169" s="75" t="s">
        <v>29</v>
      </c>
      <c r="BU169" s="75"/>
      <c r="BV169" s="75"/>
      <c r="BW169" s="75"/>
      <c r="BX169" s="75"/>
      <c r="BY169" s="75"/>
      <c r="BZ169" s="75"/>
      <c r="CA169" s="75"/>
      <c r="CB169" s="75"/>
      <c r="CC169" s="75"/>
      <c r="CD169" s="75"/>
      <c r="CE169" s="75" t="s">
        <v>31</v>
      </c>
      <c r="CF169" s="75" t="s">
        <v>32</v>
      </c>
      <c r="CG169" s="75"/>
      <c r="CH169" s="75"/>
      <c r="CI169" s="75" t="s">
        <v>33</v>
      </c>
      <c r="CJ169" s="75" t="s">
        <v>33</v>
      </c>
      <c r="CK169" s="75"/>
      <c r="CL169" s="75" t="s">
        <v>34</v>
      </c>
      <c r="CM169" s="75"/>
      <c r="CN169" s="75" t="s">
        <v>33</v>
      </c>
      <c r="CO169" s="75"/>
      <c r="CP169" s="75" t="s">
        <v>31</v>
      </c>
      <c r="CQ169" s="75" t="s">
        <v>29</v>
      </c>
      <c r="CR169" s="75" t="s">
        <v>30</v>
      </c>
      <c r="CS169" s="75" t="s">
        <v>31</v>
      </c>
      <c r="CT169" s="75" t="s">
        <v>31</v>
      </c>
      <c r="CU169" s="75" t="s">
        <v>32</v>
      </c>
      <c r="CV169" s="75" t="s">
        <v>32</v>
      </c>
      <c r="CW169" s="75" t="s">
        <v>32</v>
      </c>
      <c r="CX169" s="75" t="s">
        <v>72</v>
      </c>
      <c r="CY169" s="75" t="s">
        <v>75</v>
      </c>
      <c r="CZ169" s="75" t="s">
        <v>73</v>
      </c>
      <c r="DA169" s="75" t="s">
        <v>76</v>
      </c>
      <c r="DB169" s="75" t="s">
        <v>78</v>
      </c>
      <c r="DC169" s="75" t="s">
        <v>79</v>
      </c>
      <c r="DD169" s="75"/>
      <c r="DE169" s="75" t="s">
        <v>78</v>
      </c>
      <c r="DF169" s="75" t="s">
        <v>79</v>
      </c>
      <c r="DG169" s="75" t="s">
        <v>79</v>
      </c>
      <c r="DH169" s="75" t="s">
        <v>79</v>
      </c>
      <c r="DI169" s="75" t="s">
        <v>84</v>
      </c>
      <c r="DJ169" t="s">
        <v>88</v>
      </c>
      <c r="DK169" s="96">
        <v>48.5</v>
      </c>
      <c r="DL169" s="96">
        <v>0.57738095238095233</v>
      </c>
      <c r="DM169" s="96">
        <v>24.5</v>
      </c>
      <c r="DN169" s="96">
        <v>23.5</v>
      </c>
      <c r="DO169" s="96">
        <v>18</v>
      </c>
      <c r="DP169" s="96">
        <v>0.45</v>
      </c>
      <c r="DQ169" s="96">
        <v>1.0065361445783134</v>
      </c>
      <c r="DR169" s="104"/>
      <c r="DS169" s="104"/>
      <c r="DT169" s="104">
        <v>0.38313253012048193</v>
      </c>
      <c r="DU169" s="104">
        <v>0.49939759036144582</v>
      </c>
      <c r="DV169" s="104">
        <v>0.8825301204819278</v>
      </c>
      <c r="DW169" s="104"/>
      <c r="DX169" s="104"/>
      <c r="DY169" s="104"/>
      <c r="DZ169" s="104">
        <v>0.12400602409638554</v>
      </c>
      <c r="EA169" s="104"/>
      <c r="EB169" s="104"/>
      <c r="EC169" s="104">
        <v>0</v>
      </c>
      <c r="ED169" s="104">
        <v>0</v>
      </c>
      <c r="EE169" s="104">
        <v>0</v>
      </c>
      <c r="EF169" s="104">
        <v>0</v>
      </c>
      <c r="EG169" s="104"/>
      <c r="EH169" s="104">
        <v>0</v>
      </c>
    </row>
    <row r="170" spans="2:138" x14ac:dyDescent="0.25">
      <c r="B170" s="75">
        <v>81</v>
      </c>
      <c r="C170" t="s">
        <v>479</v>
      </c>
      <c r="D170">
        <v>1</v>
      </c>
      <c r="E170" s="78"/>
      <c r="F170" s="75"/>
      <c r="G170" s="75" t="s">
        <v>162</v>
      </c>
      <c r="H170" s="75" t="s">
        <v>163</v>
      </c>
      <c r="I170" s="75"/>
      <c r="J170" s="75" t="s">
        <v>703</v>
      </c>
      <c r="K170" s="75">
        <v>0</v>
      </c>
      <c r="L170" s="75"/>
      <c r="M170" s="75">
        <v>81</v>
      </c>
      <c r="N170" s="75" t="s">
        <v>88</v>
      </c>
      <c r="O170" s="75"/>
      <c r="P170" s="75"/>
      <c r="Q170" s="75"/>
      <c r="R170" s="75"/>
      <c r="S170" s="75">
        <v>2</v>
      </c>
      <c r="T170" s="75" t="s">
        <v>88</v>
      </c>
      <c r="U170" s="75">
        <v>0</v>
      </c>
      <c r="V170" s="75"/>
      <c r="W170" s="75">
        <v>0</v>
      </c>
      <c r="X170" s="75" t="s">
        <v>7</v>
      </c>
      <c r="Y170" s="75" t="s">
        <v>6</v>
      </c>
      <c r="Z170" s="75">
        <v>37</v>
      </c>
      <c r="AA170" s="75" t="s">
        <v>123</v>
      </c>
      <c r="AB170" s="75" t="s">
        <v>608</v>
      </c>
      <c r="AC170" s="75" t="s">
        <v>13</v>
      </c>
      <c r="AD170" s="75" t="s">
        <v>15</v>
      </c>
      <c r="AE170" s="75" t="s">
        <v>20</v>
      </c>
      <c r="AF170" s="75" t="s">
        <v>26</v>
      </c>
      <c r="AG170" s="75">
        <v>10</v>
      </c>
      <c r="AH170" s="75">
        <v>5</v>
      </c>
      <c r="AI170" s="75" t="s">
        <v>33</v>
      </c>
      <c r="AJ170" s="75" t="s">
        <v>32</v>
      </c>
      <c r="AK170" s="75" t="s">
        <v>31</v>
      </c>
      <c r="AL170" s="75" t="s">
        <v>31</v>
      </c>
      <c r="AM170" s="75" t="s">
        <v>31</v>
      </c>
      <c r="AN170" s="75" t="s">
        <v>31</v>
      </c>
      <c r="AO170" s="75" t="s">
        <v>30</v>
      </c>
      <c r="AP170" s="75" t="s">
        <v>32</v>
      </c>
      <c r="AQ170" s="75" t="s">
        <v>32</v>
      </c>
      <c r="AR170" s="75" t="s">
        <v>30</v>
      </c>
      <c r="AS170" s="75" t="s">
        <v>30</v>
      </c>
      <c r="AT170" s="75" t="s">
        <v>30</v>
      </c>
      <c r="AU170" s="75"/>
      <c r="AV170" s="75"/>
      <c r="AW170" s="75" t="s">
        <v>31</v>
      </c>
      <c r="AX170" s="75" t="s">
        <v>31</v>
      </c>
      <c r="AY170" s="75"/>
      <c r="AZ170" s="75" t="s">
        <v>31</v>
      </c>
      <c r="BA170" s="75" t="s">
        <v>32</v>
      </c>
      <c r="BB170" s="75" t="s">
        <v>30</v>
      </c>
      <c r="BC170" s="75" t="s">
        <v>29</v>
      </c>
      <c r="BD170" s="75" t="s">
        <v>50</v>
      </c>
      <c r="BE170" s="75" t="s">
        <v>51</v>
      </c>
      <c r="BF170" s="75" t="s">
        <v>51</v>
      </c>
      <c r="BG170" s="75" t="s">
        <v>51</v>
      </c>
      <c r="BH170" s="75" t="s">
        <v>51</v>
      </c>
      <c r="BI170" s="75" t="s">
        <v>50</v>
      </c>
      <c r="BJ170" s="75" t="s">
        <v>51</v>
      </c>
      <c r="BK170" s="75" t="s">
        <v>31</v>
      </c>
      <c r="BL170" s="75" t="s">
        <v>50</v>
      </c>
      <c r="BM170" s="75" t="s">
        <v>31</v>
      </c>
      <c r="BN170" s="75" t="s">
        <v>49</v>
      </c>
      <c r="BO170" s="75"/>
      <c r="BP170" s="75" t="s">
        <v>156</v>
      </c>
      <c r="BQ170" s="75" t="s">
        <v>157</v>
      </c>
      <c r="BR170" s="75" t="s">
        <v>156</v>
      </c>
      <c r="BS170" s="75" t="s">
        <v>32</v>
      </c>
      <c r="BT170" s="75" t="s">
        <v>31</v>
      </c>
      <c r="BU170" s="75"/>
      <c r="BV170" s="75"/>
      <c r="BW170" s="75"/>
      <c r="BX170" s="75"/>
      <c r="BY170" s="75"/>
      <c r="BZ170" s="75"/>
      <c r="CA170" s="75"/>
      <c r="CB170" s="75"/>
      <c r="CC170" s="75"/>
      <c r="CD170" s="75"/>
      <c r="CE170" s="75" t="s">
        <v>33</v>
      </c>
      <c r="CF170" s="75" t="s">
        <v>31</v>
      </c>
      <c r="CG170" s="75"/>
      <c r="CH170" s="75"/>
      <c r="CI170" s="75" t="s">
        <v>33</v>
      </c>
      <c r="CJ170" s="75" t="s">
        <v>33</v>
      </c>
      <c r="CK170" s="75"/>
      <c r="CL170" s="75" t="s">
        <v>34</v>
      </c>
      <c r="CM170" s="75"/>
      <c r="CN170" s="75" t="s">
        <v>33</v>
      </c>
      <c r="CO170" s="75"/>
      <c r="CP170" s="75" t="s">
        <v>33</v>
      </c>
      <c r="CQ170" s="75" t="s">
        <v>32</v>
      </c>
      <c r="CR170" s="75" t="s">
        <v>31</v>
      </c>
      <c r="CS170" s="75" t="s">
        <v>32</v>
      </c>
      <c r="CT170" s="75" t="s">
        <v>30</v>
      </c>
      <c r="CU170" s="75" t="s">
        <v>31</v>
      </c>
      <c r="CV170" s="75" t="s">
        <v>31</v>
      </c>
      <c r="CW170" s="75" t="s">
        <v>32</v>
      </c>
      <c r="CX170" s="75" t="s">
        <v>74</v>
      </c>
      <c r="CY170" s="75" t="s">
        <v>73</v>
      </c>
      <c r="CZ170" s="75" t="s">
        <v>73</v>
      </c>
      <c r="DA170" s="75" t="s">
        <v>77</v>
      </c>
      <c r="DB170" s="75" t="s">
        <v>76</v>
      </c>
      <c r="DC170" s="75" t="s">
        <v>78</v>
      </c>
      <c r="DD170" s="75"/>
      <c r="DE170" s="75" t="s">
        <v>78</v>
      </c>
      <c r="DF170" s="75" t="s">
        <v>79</v>
      </c>
      <c r="DG170" s="75" t="s">
        <v>79</v>
      </c>
      <c r="DH170" s="75" t="s">
        <v>80</v>
      </c>
      <c r="DI170" s="75" t="s">
        <v>84</v>
      </c>
      <c r="DJ170" t="s">
        <v>88</v>
      </c>
      <c r="DK170" s="96">
        <v>45</v>
      </c>
      <c r="DL170" s="96">
        <v>0.5357142857142857</v>
      </c>
      <c r="DM170" s="96">
        <v>13.999999999999998</v>
      </c>
      <c r="DN170" s="96">
        <v>22.000000000000004</v>
      </c>
      <c r="DO170" s="96">
        <v>12.666666666666666</v>
      </c>
      <c r="DP170" s="96">
        <v>0.31666666666666665</v>
      </c>
      <c r="DQ170" s="96">
        <v>1.4384666666666668</v>
      </c>
      <c r="DR170" s="104"/>
      <c r="DS170" s="104"/>
      <c r="DT170" s="104">
        <v>3.9600000000000003E-2</v>
      </c>
      <c r="DU170" s="104">
        <v>0.47960000000000003</v>
      </c>
      <c r="DV170" s="104">
        <v>0.51919999999999999</v>
      </c>
      <c r="DW170" s="104"/>
      <c r="DX170" s="104"/>
      <c r="DY170" s="104"/>
      <c r="DZ170" s="104">
        <v>0.34886666666666671</v>
      </c>
      <c r="EA170" s="104"/>
      <c r="EB170" s="104"/>
      <c r="EC170" s="104">
        <v>3.9600000000000003E-2</v>
      </c>
      <c r="ED170" s="104">
        <v>0</v>
      </c>
      <c r="EE170" s="104">
        <v>0</v>
      </c>
      <c r="EF170" s="104">
        <v>0.53080000000000005</v>
      </c>
      <c r="EG170" s="104"/>
      <c r="EH170" s="104">
        <v>3.9600000000000003E-2</v>
      </c>
    </row>
    <row r="171" spans="2:138" x14ac:dyDescent="0.25">
      <c r="B171" s="75">
        <v>82</v>
      </c>
      <c r="C171" t="s">
        <v>479</v>
      </c>
      <c r="D171">
        <v>1</v>
      </c>
      <c r="E171" s="78"/>
      <c r="F171" s="75"/>
      <c r="G171" s="75" t="s">
        <v>663</v>
      </c>
      <c r="H171" s="75" t="s">
        <v>704</v>
      </c>
      <c r="I171" s="75"/>
      <c r="J171" s="75" t="s">
        <v>705</v>
      </c>
      <c r="K171" s="76">
        <v>0</v>
      </c>
      <c r="L171" s="76" t="s">
        <v>88</v>
      </c>
      <c r="M171" s="76">
        <v>45</v>
      </c>
      <c r="N171" s="76" t="s">
        <v>88</v>
      </c>
      <c r="O171" s="76"/>
      <c r="P171" s="76"/>
      <c r="Q171" s="76"/>
      <c r="R171" s="76"/>
      <c r="S171" s="76">
        <v>0</v>
      </c>
      <c r="T171" s="76" t="s">
        <v>88</v>
      </c>
      <c r="U171" s="76">
        <v>0</v>
      </c>
      <c r="V171" s="76" t="s">
        <v>88</v>
      </c>
      <c r="W171" s="76">
        <v>0</v>
      </c>
      <c r="X171" s="76" t="s">
        <v>7</v>
      </c>
      <c r="Y171" s="76" t="s">
        <v>6</v>
      </c>
      <c r="Z171" s="76">
        <v>35</v>
      </c>
      <c r="AA171" s="75" t="s">
        <v>9</v>
      </c>
      <c r="AB171" s="75" t="s">
        <v>675</v>
      </c>
      <c r="AC171" s="77" t="s">
        <v>13</v>
      </c>
      <c r="AD171" s="77" t="s">
        <v>15</v>
      </c>
      <c r="AE171" s="75" t="s">
        <v>22</v>
      </c>
      <c r="AF171" s="75" t="s">
        <v>25</v>
      </c>
      <c r="AG171" s="75">
        <v>0</v>
      </c>
      <c r="AH171" s="75">
        <v>0</v>
      </c>
      <c r="AI171" s="75" t="s">
        <v>32</v>
      </c>
      <c r="AJ171" s="75" t="s">
        <v>31</v>
      </c>
      <c r="AK171" s="75" t="s">
        <v>32</v>
      </c>
      <c r="AL171" s="75" t="s">
        <v>32</v>
      </c>
      <c r="AM171" s="75" t="s">
        <v>32</v>
      </c>
      <c r="AN171" s="75" t="s">
        <v>31</v>
      </c>
      <c r="AO171" s="75" t="s">
        <v>31</v>
      </c>
      <c r="AP171" s="75" t="s">
        <v>31</v>
      </c>
      <c r="AQ171" s="75" t="s">
        <v>31</v>
      </c>
      <c r="AR171" s="75" t="s">
        <v>31</v>
      </c>
      <c r="AS171" s="75" t="s">
        <v>30</v>
      </c>
      <c r="AT171" s="75" t="s">
        <v>30</v>
      </c>
      <c r="AU171" s="75"/>
      <c r="AV171" s="75"/>
      <c r="AW171" s="75" t="s">
        <v>32</v>
      </c>
      <c r="AX171" s="75" t="s">
        <v>31</v>
      </c>
      <c r="AY171" s="75"/>
      <c r="AZ171" s="75" t="s">
        <v>33</v>
      </c>
      <c r="BA171" s="75" t="s">
        <v>32</v>
      </c>
      <c r="BB171" s="75" t="s">
        <v>32</v>
      </c>
      <c r="BC171" s="75" t="s">
        <v>30</v>
      </c>
      <c r="BD171" s="75" t="s">
        <v>50</v>
      </c>
      <c r="BE171" s="75" t="s">
        <v>50</v>
      </c>
      <c r="BF171" s="75" t="s">
        <v>50</v>
      </c>
      <c r="BG171" s="75" t="s">
        <v>50</v>
      </c>
      <c r="BH171" s="75" t="s">
        <v>31</v>
      </c>
      <c r="BI171" s="75" t="s">
        <v>50</v>
      </c>
      <c r="BJ171" s="75" t="s">
        <v>31</v>
      </c>
      <c r="BK171" s="75" t="s">
        <v>51</v>
      </c>
      <c r="BL171" s="75" t="s">
        <v>31</v>
      </c>
      <c r="BM171" s="75" t="s">
        <v>51</v>
      </c>
      <c r="BN171" s="75" t="s">
        <v>50</v>
      </c>
      <c r="BO171" s="75"/>
      <c r="BP171" s="75" t="s">
        <v>156</v>
      </c>
      <c r="BQ171" s="75" t="s">
        <v>157</v>
      </c>
      <c r="BR171" s="75" t="s">
        <v>156</v>
      </c>
      <c r="BS171" s="75" t="s">
        <v>32</v>
      </c>
      <c r="BT171" s="75" t="s">
        <v>32</v>
      </c>
      <c r="BU171" s="75"/>
      <c r="BV171" s="75"/>
      <c r="BW171" s="75"/>
      <c r="BX171" s="75"/>
      <c r="BY171" s="75"/>
      <c r="BZ171" s="75"/>
      <c r="CA171" s="75"/>
      <c r="CB171" s="75"/>
      <c r="CC171" s="75"/>
      <c r="CD171" s="75"/>
      <c r="CE171" s="75" t="s">
        <v>33</v>
      </c>
      <c r="CF171" s="75" t="s">
        <v>29</v>
      </c>
      <c r="CG171" s="75"/>
      <c r="CH171" s="75"/>
      <c r="CI171" s="75" t="s">
        <v>30</v>
      </c>
      <c r="CJ171" s="75" t="s">
        <v>33</v>
      </c>
      <c r="CK171" s="75"/>
      <c r="CL171" s="75" t="s">
        <v>32</v>
      </c>
      <c r="CM171" s="75"/>
      <c r="CN171" s="75" t="s">
        <v>32</v>
      </c>
      <c r="CO171" s="75"/>
      <c r="CP171" s="75" t="s">
        <v>32</v>
      </c>
      <c r="CQ171" s="75" t="s">
        <v>33</v>
      </c>
      <c r="CR171" s="75" t="s">
        <v>29</v>
      </c>
      <c r="CS171" s="75" t="s">
        <v>33</v>
      </c>
      <c r="CT171" s="75" t="s">
        <v>29</v>
      </c>
      <c r="CU171" s="75" t="s">
        <v>32</v>
      </c>
      <c r="CV171" s="75" t="s">
        <v>32</v>
      </c>
      <c r="CW171" s="75" t="s">
        <v>32</v>
      </c>
      <c r="CX171" s="75" t="s">
        <v>74</v>
      </c>
      <c r="CY171" s="75" t="s">
        <v>74</v>
      </c>
      <c r="CZ171" s="75" t="s">
        <v>74</v>
      </c>
      <c r="DA171" s="75" t="s">
        <v>79</v>
      </c>
      <c r="DB171" s="75" t="s">
        <v>79</v>
      </c>
      <c r="DC171" s="75" t="s">
        <v>79</v>
      </c>
      <c r="DD171" s="75"/>
      <c r="DE171" s="75" t="s">
        <v>78</v>
      </c>
      <c r="DF171" s="75" t="s">
        <v>80</v>
      </c>
      <c r="DG171" s="75" t="s">
        <v>79</v>
      </c>
      <c r="DH171" s="75" t="s">
        <v>79</v>
      </c>
      <c r="DI171" s="75" t="s">
        <v>84</v>
      </c>
      <c r="DJ171" t="s">
        <v>88</v>
      </c>
      <c r="DK171" s="97">
        <v>29.5</v>
      </c>
      <c r="DL171" s="97">
        <v>0.35119047619047616</v>
      </c>
      <c r="DM171" s="97">
        <v>7.5</v>
      </c>
      <c r="DN171" s="97">
        <v>16.5</v>
      </c>
      <c r="DO171" s="97">
        <v>5</v>
      </c>
      <c r="DP171" s="97">
        <v>0.125</v>
      </c>
      <c r="DQ171" s="105">
        <v>1.583333333333333</v>
      </c>
      <c r="DR171" s="106"/>
      <c r="DS171" s="106"/>
      <c r="DT171" s="104">
        <v>0</v>
      </c>
      <c r="DU171" s="104">
        <v>0.66666666666666663</v>
      </c>
      <c r="DV171" s="106">
        <v>0.66666666666666663</v>
      </c>
      <c r="DW171" s="104"/>
      <c r="DX171" s="104"/>
      <c r="DY171" s="104"/>
      <c r="DZ171" s="104">
        <v>0.5</v>
      </c>
      <c r="EA171" s="104"/>
      <c r="EB171" s="104"/>
      <c r="EC171" s="104">
        <v>0.33333333333333331</v>
      </c>
      <c r="ED171" s="104">
        <v>8.3333333333333329E-2</v>
      </c>
      <c r="EE171" s="104"/>
      <c r="EF171" s="104"/>
      <c r="EG171" s="104"/>
      <c r="EH171" s="106">
        <v>0.41666666666666663</v>
      </c>
    </row>
    <row r="172" spans="2:138" x14ac:dyDescent="0.25">
      <c r="B172" s="75">
        <v>84</v>
      </c>
      <c r="C172" t="s">
        <v>479</v>
      </c>
      <c r="D172">
        <v>1</v>
      </c>
      <c r="E172" s="78"/>
      <c r="F172" s="75"/>
      <c r="G172" s="75" t="s">
        <v>663</v>
      </c>
      <c r="H172" s="75" t="s">
        <v>704</v>
      </c>
      <c r="I172" s="75"/>
      <c r="J172" s="75" t="s">
        <v>706</v>
      </c>
      <c r="K172" s="76">
        <v>0</v>
      </c>
      <c r="L172" s="76">
        <v>0</v>
      </c>
      <c r="M172" s="76">
        <v>28</v>
      </c>
      <c r="N172" s="76" t="s">
        <v>88</v>
      </c>
      <c r="O172" s="76"/>
      <c r="P172" s="76"/>
      <c r="Q172" s="76"/>
      <c r="R172" s="76"/>
      <c r="S172" s="76">
        <v>0</v>
      </c>
      <c r="T172" s="76">
        <v>0</v>
      </c>
      <c r="U172" s="76">
        <v>0</v>
      </c>
      <c r="V172" s="76">
        <v>0</v>
      </c>
      <c r="W172" s="76" t="s">
        <v>259</v>
      </c>
      <c r="X172" s="76" t="s">
        <v>7</v>
      </c>
      <c r="Y172" s="76" t="s">
        <v>7</v>
      </c>
      <c r="Z172" s="76"/>
      <c r="AA172" s="75" t="s">
        <v>9</v>
      </c>
      <c r="AB172" s="75" t="s">
        <v>675</v>
      </c>
      <c r="AC172" s="77" t="s">
        <v>13</v>
      </c>
      <c r="AD172" s="77" t="s">
        <v>15</v>
      </c>
      <c r="AE172" s="75" t="s">
        <v>22</v>
      </c>
      <c r="AF172" s="75" t="s">
        <v>26</v>
      </c>
      <c r="AG172" s="75">
        <v>0</v>
      </c>
      <c r="AH172" s="75">
        <v>0</v>
      </c>
      <c r="AI172" s="75" t="s">
        <v>33</v>
      </c>
      <c r="AJ172" s="75" t="s">
        <v>31</v>
      </c>
      <c r="AK172" s="75" t="s">
        <v>32</v>
      </c>
      <c r="AL172" s="75" t="s">
        <v>32</v>
      </c>
      <c r="AM172" s="75" t="s">
        <v>32</v>
      </c>
      <c r="AN172" s="75" t="s">
        <v>31</v>
      </c>
      <c r="AO172" s="75" t="s">
        <v>32</v>
      </c>
      <c r="AP172" s="75" t="s">
        <v>31</v>
      </c>
      <c r="AQ172" s="75" t="s">
        <v>32</v>
      </c>
      <c r="AR172" s="75" t="s">
        <v>32</v>
      </c>
      <c r="AS172" s="75" t="s">
        <v>32</v>
      </c>
      <c r="AT172" s="75" t="s">
        <v>32</v>
      </c>
      <c r="AU172" s="75"/>
      <c r="AV172" s="75"/>
      <c r="AW172" s="75" t="s">
        <v>32</v>
      </c>
      <c r="AX172" s="75" t="s">
        <v>32</v>
      </c>
      <c r="AY172" s="75"/>
      <c r="AZ172" s="75" t="s">
        <v>33</v>
      </c>
      <c r="BA172" s="75" t="s">
        <v>32</v>
      </c>
      <c r="BB172" s="75" t="s">
        <v>32</v>
      </c>
      <c r="BC172" s="75" t="s">
        <v>32</v>
      </c>
      <c r="BD172" s="75" t="s">
        <v>50</v>
      </c>
      <c r="BE172" s="75" t="s">
        <v>50</v>
      </c>
      <c r="BF172" s="75" t="s">
        <v>50</v>
      </c>
      <c r="BG172" s="75" t="s">
        <v>50</v>
      </c>
      <c r="BH172" s="75" t="s">
        <v>49</v>
      </c>
      <c r="BI172" s="75" t="s">
        <v>50</v>
      </c>
      <c r="BJ172" s="75" t="s">
        <v>50</v>
      </c>
      <c r="BK172" s="75" t="s">
        <v>50</v>
      </c>
      <c r="BL172" s="75" t="s">
        <v>50</v>
      </c>
      <c r="BM172" s="75" t="s">
        <v>51</v>
      </c>
      <c r="BN172" s="75" t="s">
        <v>51</v>
      </c>
      <c r="BO172" s="75"/>
      <c r="BP172" s="75" t="s">
        <v>156</v>
      </c>
      <c r="BQ172" s="75" t="s">
        <v>156</v>
      </c>
      <c r="BR172" s="75" t="s">
        <v>157</v>
      </c>
      <c r="BS172" s="75" t="s">
        <v>32</v>
      </c>
      <c r="BT172" s="75" t="s">
        <v>30</v>
      </c>
      <c r="BU172" s="75"/>
      <c r="BV172" s="75"/>
      <c r="BW172" s="75"/>
      <c r="BX172" s="75"/>
      <c r="BY172" s="75"/>
      <c r="BZ172" s="75"/>
      <c r="CA172" s="75"/>
      <c r="CB172" s="75"/>
      <c r="CC172" s="75"/>
      <c r="CD172" s="75"/>
      <c r="CE172" s="75" t="s">
        <v>31</v>
      </c>
      <c r="CF172" s="75" t="s">
        <v>33</v>
      </c>
      <c r="CG172" s="75"/>
      <c r="CH172" s="75"/>
      <c r="CI172" s="75" t="s">
        <v>31</v>
      </c>
      <c r="CJ172" s="75" t="s">
        <v>33</v>
      </c>
      <c r="CK172" s="75"/>
      <c r="CL172" s="75" t="s">
        <v>32</v>
      </c>
      <c r="CM172" s="75"/>
      <c r="CN172" s="75" t="s">
        <v>32</v>
      </c>
      <c r="CO172" s="75"/>
      <c r="CP172" s="75" t="s">
        <v>32</v>
      </c>
      <c r="CQ172" s="75" t="s">
        <v>33</v>
      </c>
      <c r="CR172" s="75" t="s">
        <v>29</v>
      </c>
      <c r="CS172" s="75" t="s">
        <v>32</v>
      </c>
      <c r="CT172" s="75" t="s">
        <v>30</v>
      </c>
      <c r="CU172" s="75" t="s">
        <v>32</v>
      </c>
      <c r="CV172" s="75" t="s">
        <v>32</v>
      </c>
      <c r="CW172" s="75" t="s">
        <v>32</v>
      </c>
      <c r="CX172" s="75" t="s">
        <v>74</v>
      </c>
      <c r="CY172" s="75" t="s">
        <v>74</v>
      </c>
      <c r="CZ172" s="75" t="s">
        <v>74</v>
      </c>
      <c r="DA172" s="75" t="s">
        <v>78</v>
      </c>
      <c r="DB172" s="75" t="s">
        <v>78</v>
      </c>
      <c r="DC172" s="75" t="s">
        <v>78</v>
      </c>
      <c r="DD172" s="75"/>
      <c r="DE172" s="75" t="s">
        <v>78</v>
      </c>
      <c r="DF172" s="75" t="s">
        <v>78</v>
      </c>
      <c r="DG172" s="75" t="s">
        <v>78</v>
      </c>
      <c r="DH172" s="75" t="s">
        <v>78</v>
      </c>
      <c r="DI172" s="75" t="s">
        <v>31</v>
      </c>
      <c r="DJ172" t="s">
        <v>88</v>
      </c>
      <c r="DK172" s="97">
        <v>33.333333333333336</v>
      </c>
      <c r="DL172" s="97">
        <v>0.39682539682539686</v>
      </c>
      <c r="DM172" s="97">
        <v>8</v>
      </c>
      <c r="DN172" s="97">
        <v>18.333333333333332</v>
      </c>
      <c r="DO172" s="97">
        <v>6</v>
      </c>
      <c r="DP172" s="97">
        <v>0.15</v>
      </c>
      <c r="DQ172" s="105">
        <v>9.9888888888888889</v>
      </c>
      <c r="DR172" s="106"/>
      <c r="DS172" s="106"/>
      <c r="DT172" s="104">
        <v>0.33333333333333331</v>
      </c>
      <c r="DU172" s="104">
        <v>5</v>
      </c>
      <c r="DV172" s="106">
        <v>5.333333333333333</v>
      </c>
      <c r="DW172" s="104"/>
      <c r="DX172" s="104"/>
      <c r="DY172" s="104"/>
      <c r="DZ172" s="104">
        <v>2.5555555555555554</v>
      </c>
      <c r="EA172" s="104"/>
      <c r="EB172" s="104"/>
      <c r="EC172" s="104">
        <v>1.3333333333333333</v>
      </c>
      <c r="ED172" s="104">
        <v>0.76666666666666672</v>
      </c>
      <c r="EE172" s="104">
        <v>0</v>
      </c>
      <c r="EF172" s="104">
        <v>0</v>
      </c>
      <c r="EG172" s="104"/>
      <c r="EH172" s="106">
        <v>2.1</v>
      </c>
    </row>
    <row r="173" spans="2:138" x14ac:dyDescent="0.25">
      <c r="B173" s="75">
        <v>85</v>
      </c>
      <c r="C173" t="s">
        <v>479</v>
      </c>
      <c r="D173">
        <v>1</v>
      </c>
      <c r="E173" s="78"/>
      <c r="F173" s="75"/>
      <c r="G173" s="75" t="s">
        <v>663</v>
      </c>
      <c r="H173" s="75" t="s">
        <v>704</v>
      </c>
      <c r="I173" s="75"/>
      <c r="J173" s="75" t="s">
        <v>707</v>
      </c>
      <c r="K173" s="76">
        <v>0</v>
      </c>
      <c r="L173" s="76" t="s">
        <v>88</v>
      </c>
      <c r="M173" s="76">
        <v>150</v>
      </c>
      <c r="N173" s="76" t="s">
        <v>88</v>
      </c>
      <c r="O173" s="76"/>
      <c r="P173" s="76"/>
      <c r="Q173" s="76"/>
      <c r="R173" s="76"/>
      <c r="S173" s="76">
        <v>0</v>
      </c>
      <c r="T173" s="76" t="s">
        <v>88</v>
      </c>
      <c r="U173" s="76">
        <v>0</v>
      </c>
      <c r="V173" s="76" t="s">
        <v>88</v>
      </c>
      <c r="W173" s="76">
        <v>0</v>
      </c>
      <c r="X173" s="76" t="s">
        <v>7</v>
      </c>
      <c r="Y173" s="76" t="s">
        <v>6</v>
      </c>
      <c r="Z173" s="76">
        <v>20</v>
      </c>
      <c r="AA173" s="75" t="s">
        <v>9</v>
      </c>
      <c r="AB173" s="75" t="s">
        <v>675</v>
      </c>
      <c r="AC173" s="77" t="s">
        <v>13</v>
      </c>
      <c r="AD173" s="77" t="s">
        <v>15</v>
      </c>
      <c r="AE173" s="75" t="s">
        <v>22</v>
      </c>
      <c r="AF173" s="75" t="s">
        <v>26</v>
      </c>
      <c r="AG173" s="75">
        <v>0</v>
      </c>
      <c r="AH173" s="75">
        <v>0</v>
      </c>
      <c r="AI173" s="75" t="s">
        <v>32</v>
      </c>
      <c r="AJ173" s="75" t="s">
        <v>31</v>
      </c>
      <c r="AK173" s="75" t="s">
        <v>32</v>
      </c>
      <c r="AL173" s="75" t="s">
        <v>33</v>
      </c>
      <c r="AM173" s="75" t="s">
        <v>32</v>
      </c>
      <c r="AN173" s="75" t="s">
        <v>30</v>
      </c>
      <c r="AO173" s="75" t="s">
        <v>30</v>
      </c>
      <c r="AP173" s="75" t="s">
        <v>33</v>
      </c>
      <c r="AQ173" s="75" t="s">
        <v>32</v>
      </c>
      <c r="AR173" s="75" t="s">
        <v>32</v>
      </c>
      <c r="AS173" s="75" t="s">
        <v>31</v>
      </c>
      <c r="AT173" s="75" t="s">
        <v>31</v>
      </c>
      <c r="AU173" s="75"/>
      <c r="AV173" s="75"/>
      <c r="AW173" s="75" t="s">
        <v>33</v>
      </c>
      <c r="AX173" s="75" t="s">
        <v>31</v>
      </c>
      <c r="AY173" s="75"/>
      <c r="AZ173" s="75" t="s">
        <v>32</v>
      </c>
      <c r="BA173" s="75" t="s">
        <v>29</v>
      </c>
      <c r="BB173" s="75" t="s">
        <v>30</v>
      </c>
      <c r="BC173" s="75" t="s">
        <v>29</v>
      </c>
      <c r="BD173" s="75" t="s">
        <v>51</v>
      </c>
      <c r="BE173" s="75" t="s">
        <v>51</v>
      </c>
      <c r="BF173" s="75" t="s">
        <v>51</v>
      </c>
      <c r="BG173" s="75" t="s">
        <v>51</v>
      </c>
      <c r="BH173" s="75" t="s">
        <v>49</v>
      </c>
      <c r="BI173" s="75" t="s">
        <v>50</v>
      </c>
      <c r="BJ173" s="75" t="s">
        <v>50</v>
      </c>
      <c r="BK173" s="75" t="s">
        <v>51</v>
      </c>
      <c r="BL173" s="75" t="s">
        <v>51</v>
      </c>
      <c r="BM173" s="75" t="s">
        <v>51</v>
      </c>
      <c r="BN173" s="75" t="s">
        <v>50</v>
      </c>
      <c r="BO173" s="75"/>
      <c r="BP173" s="75" t="s">
        <v>156</v>
      </c>
      <c r="BQ173" s="75" t="s">
        <v>156</v>
      </c>
      <c r="BR173" s="75" t="s">
        <v>156</v>
      </c>
      <c r="BS173" s="75" t="s">
        <v>31</v>
      </c>
      <c r="BT173" s="75" t="s">
        <v>30</v>
      </c>
      <c r="BU173" s="75"/>
      <c r="BV173" s="75"/>
      <c r="BW173" s="75"/>
      <c r="BX173" s="75"/>
      <c r="BY173" s="75"/>
      <c r="BZ173" s="75"/>
      <c r="CA173" s="75"/>
      <c r="CB173" s="75"/>
      <c r="CC173" s="75"/>
      <c r="CD173" s="75"/>
      <c r="CE173" s="75" t="s">
        <v>33</v>
      </c>
      <c r="CF173" s="75" t="s">
        <v>33</v>
      </c>
      <c r="CG173" s="75"/>
      <c r="CH173" s="75"/>
      <c r="CI173" s="75" t="s">
        <v>30</v>
      </c>
      <c r="CJ173" s="75" t="s">
        <v>32</v>
      </c>
      <c r="CK173" s="75"/>
      <c r="CL173" s="75" t="s">
        <v>33</v>
      </c>
      <c r="CM173" s="75"/>
      <c r="CN173" s="75" t="s">
        <v>32</v>
      </c>
      <c r="CO173" s="75"/>
      <c r="CP173" s="75" t="s">
        <v>32</v>
      </c>
      <c r="CQ173" s="75" t="s">
        <v>33</v>
      </c>
      <c r="CR173" s="75" t="s">
        <v>31</v>
      </c>
      <c r="CS173" s="75" t="s">
        <v>32</v>
      </c>
      <c r="CT173" s="75" t="s">
        <v>30</v>
      </c>
      <c r="CU173" s="75" t="s">
        <v>31</v>
      </c>
      <c r="CV173" s="75" t="s">
        <v>30</v>
      </c>
      <c r="CW173" s="75" t="s">
        <v>30</v>
      </c>
      <c r="CX173" s="75" t="s">
        <v>73</v>
      </c>
      <c r="CY173" s="75" t="s">
        <v>74</v>
      </c>
      <c r="CZ173" s="75" t="s">
        <v>73</v>
      </c>
      <c r="DA173" s="75" t="s">
        <v>78</v>
      </c>
      <c r="DB173" s="75" t="s">
        <v>78</v>
      </c>
      <c r="DC173" s="75" t="s">
        <v>79</v>
      </c>
      <c r="DD173" s="75"/>
      <c r="DE173" s="75" t="s">
        <v>78</v>
      </c>
      <c r="DF173" s="75" t="s">
        <v>78</v>
      </c>
      <c r="DG173" s="75" t="s">
        <v>79</v>
      </c>
      <c r="DH173" s="75" t="s">
        <v>78</v>
      </c>
      <c r="DI173" s="75" t="s">
        <v>84</v>
      </c>
      <c r="DJ173" t="s">
        <v>88</v>
      </c>
      <c r="DK173" s="97">
        <v>33.5</v>
      </c>
      <c r="DL173" s="97">
        <v>0.39880952380952384</v>
      </c>
      <c r="DM173" s="97">
        <v>6.5</v>
      </c>
      <c r="DN173" s="97">
        <v>14.5</v>
      </c>
      <c r="DO173" s="97">
        <v>6</v>
      </c>
      <c r="DP173" s="97">
        <v>0.15</v>
      </c>
      <c r="DQ173" s="105">
        <v>8.4249999999999989</v>
      </c>
      <c r="DR173" s="106"/>
      <c r="DS173" s="106"/>
      <c r="DT173" s="104">
        <v>0</v>
      </c>
      <c r="DU173" s="104">
        <v>2.1999999999999997</v>
      </c>
      <c r="DV173" s="106">
        <v>2.1999999999999997</v>
      </c>
      <c r="DW173" s="104"/>
      <c r="DX173" s="104"/>
      <c r="DY173" s="104"/>
      <c r="DZ173" s="104">
        <v>4.75</v>
      </c>
      <c r="EA173" s="104"/>
      <c r="EB173" s="104"/>
      <c r="EC173" s="104">
        <v>1.4000000000000001</v>
      </c>
      <c r="ED173" s="104">
        <v>7.5000000000000011E-2</v>
      </c>
      <c r="EE173" s="104">
        <v>0</v>
      </c>
      <c r="EF173" s="104">
        <v>0</v>
      </c>
      <c r="EG173" s="104"/>
      <c r="EH173" s="106">
        <v>1.4750000000000001</v>
      </c>
    </row>
    <row r="174" spans="2:138" x14ac:dyDescent="0.25">
      <c r="B174" s="75">
        <v>86</v>
      </c>
      <c r="C174" t="s">
        <v>479</v>
      </c>
      <c r="D174">
        <v>1</v>
      </c>
      <c r="E174" s="78"/>
      <c r="F174" s="75"/>
      <c r="G174" s="75" t="s">
        <v>663</v>
      </c>
      <c r="H174" s="75" t="s">
        <v>704</v>
      </c>
      <c r="I174" s="75"/>
      <c r="J174" s="75" t="s">
        <v>708</v>
      </c>
      <c r="K174" s="76">
        <v>0</v>
      </c>
      <c r="L174" s="76" t="s">
        <v>88</v>
      </c>
      <c r="M174" s="76">
        <v>90</v>
      </c>
      <c r="N174" s="76" t="s">
        <v>88</v>
      </c>
      <c r="O174" s="76"/>
      <c r="P174" s="76"/>
      <c r="Q174" s="76"/>
      <c r="R174" s="76"/>
      <c r="S174" s="76">
        <v>5</v>
      </c>
      <c r="T174" s="76" t="s">
        <v>88</v>
      </c>
      <c r="U174" s="76">
        <v>0</v>
      </c>
      <c r="V174" s="76" t="s">
        <v>88</v>
      </c>
      <c r="W174" s="76">
        <v>0</v>
      </c>
      <c r="X174" s="76" t="s">
        <v>7</v>
      </c>
      <c r="Y174" s="76" t="s">
        <v>6</v>
      </c>
      <c r="Z174" s="76">
        <v>30</v>
      </c>
      <c r="AA174" s="75" t="s">
        <v>9</v>
      </c>
      <c r="AB174" s="75" t="s">
        <v>675</v>
      </c>
      <c r="AC174" s="77" t="s">
        <v>13</v>
      </c>
      <c r="AD174" s="77" t="s">
        <v>15</v>
      </c>
      <c r="AE174" s="75" t="s">
        <v>22</v>
      </c>
      <c r="AF174" s="75" t="s">
        <v>26</v>
      </c>
      <c r="AG174" s="75">
        <v>0</v>
      </c>
      <c r="AH174" s="75">
        <v>0</v>
      </c>
      <c r="AI174" s="75" t="s">
        <v>33</v>
      </c>
      <c r="AJ174" s="75" t="s">
        <v>33</v>
      </c>
      <c r="AK174" s="75" t="s">
        <v>30</v>
      </c>
      <c r="AL174" s="75" t="s">
        <v>30</v>
      </c>
      <c r="AM174" s="75" t="s">
        <v>32</v>
      </c>
      <c r="AN174" s="75" t="s">
        <v>32</v>
      </c>
      <c r="AO174" s="75" t="s">
        <v>32</v>
      </c>
      <c r="AP174" s="75" t="s">
        <v>32</v>
      </c>
      <c r="AQ174" s="75" t="s">
        <v>32</v>
      </c>
      <c r="AR174" s="75" t="s">
        <v>31</v>
      </c>
      <c r="AS174" s="75" t="s">
        <v>31</v>
      </c>
      <c r="AT174" s="75" t="s">
        <v>30</v>
      </c>
      <c r="AU174" s="75"/>
      <c r="AV174" s="75"/>
      <c r="AW174" s="75" t="s">
        <v>32</v>
      </c>
      <c r="AX174" s="75" t="s">
        <v>33</v>
      </c>
      <c r="AY174" s="75"/>
      <c r="AZ174" s="75" t="s">
        <v>30</v>
      </c>
      <c r="BA174" s="75" t="s">
        <v>30</v>
      </c>
      <c r="BB174" s="75" t="s">
        <v>32</v>
      </c>
      <c r="BC174" s="75" t="s">
        <v>30</v>
      </c>
      <c r="BD174" s="75" t="s">
        <v>51</v>
      </c>
      <c r="BE174" s="75" t="s">
        <v>51</v>
      </c>
      <c r="BF174" s="75" t="s">
        <v>50</v>
      </c>
      <c r="BG174" s="75" t="s">
        <v>51</v>
      </c>
      <c r="BH174" s="75" t="s">
        <v>49</v>
      </c>
      <c r="BI174" s="75" t="s">
        <v>50</v>
      </c>
      <c r="BJ174" s="75" t="s">
        <v>51</v>
      </c>
      <c r="BK174" s="75" t="s">
        <v>51</v>
      </c>
      <c r="BL174" s="75" t="s">
        <v>50</v>
      </c>
      <c r="BM174" s="75" t="s">
        <v>31</v>
      </c>
      <c r="BN174" s="75" t="s">
        <v>31</v>
      </c>
      <c r="BO174" s="75"/>
      <c r="BP174" s="75" t="s">
        <v>156</v>
      </c>
      <c r="BQ174" s="75" t="s">
        <v>156</v>
      </c>
      <c r="BR174" s="75" t="s">
        <v>156</v>
      </c>
      <c r="BS174" s="75" t="s">
        <v>32</v>
      </c>
      <c r="BT174" s="75" t="s">
        <v>31</v>
      </c>
      <c r="BU174" s="75"/>
      <c r="BV174" s="75"/>
      <c r="BW174" s="75"/>
      <c r="BX174" s="75"/>
      <c r="BY174" s="75"/>
      <c r="BZ174" s="75"/>
      <c r="CA174" s="75"/>
      <c r="CB174" s="75"/>
      <c r="CC174" s="75"/>
      <c r="CD174" s="75"/>
      <c r="CE174" s="75" t="s">
        <v>31</v>
      </c>
      <c r="CF174" s="75" t="s">
        <v>32</v>
      </c>
      <c r="CG174" s="75"/>
      <c r="CH174" s="75"/>
      <c r="CI174" s="75" t="s">
        <v>31</v>
      </c>
      <c r="CJ174" s="75" t="s">
        <v>33</v>
      </c>
      <c r="CK174" s="75"/>
      <c r="CL174" s="75" t="s">
        <v>33</v>
      </c>
      <c r="CM174" s="75"/>
      <c r="CN174" s="75" t="s">
        <v>33</v>
      </c>
      <c r="CO174" s="75"/>
      <c r="CP174" s="75" t="s">
        <v>32</v>
      </c>
      <c r="CQ174" s="75" t="s">
        <v>33</v>
      </c>
      <c r="CR174" s="75" t="s">
        <v>29</v>
      </c>
      <c r="CS174" s="75" t="s">
        <v>32</v>
      </c>
      <c r="CT174" s="75" t="s">
        <v>30</v>
      </c>
      <c r="CU174" s="75" t="s">
        <v>30</v>
      </c>
      <c r="CV174" s="75" t="s">
        <v>32</v>
      </c>
      <c r="CW174" s="75" t="s">
        <v>32</v>
      </c>
      <c r="CX174" s="75" t="s">
        <v>74</v>
      </c>
      <c r="CY174" s="75" t="s">
        <v>75</v>
      </c>
      <c r="CZ174" s="75" t="s">
        <v>75</v>
      </c>
      <c r="DA174" s="75" t="s">
        <v>79</v>
      </c>
      <c r="DB174" s="75" t="s">
        <v>79</v>
      </c>
      <c r="DC174" s="75" t="s">
        <v>79</v>
      </c>
      <c r="DD174" s="75"/>
      <c r="DE174" s="75" t="s">
        <v>79</v>
      </c>
      <c r="DF174" s="75" t="s">
        <v>79</v>
      </c>
      <c r="DG174" s="75" t="s">
        <v>79</v>
      </c>
      <c r="DH174" s="75" t="s">
        <v>79</v>
      </c>
      <c r="DI174" s="75" t="s">
        <v>84</v>
      </c>
      <c r="DJ174" t="s">
        <v>88</v>
      </c>
      <c r="DK174" s="97">
        <v>34.166666666666671</v>
      </c>
      <c r="DL174" s="97">
        <v>0.4067460317460318</v>
      </c>
      <c r="DM174" s="97">
        <v>7.166666666666667</v>
      </c>
      <c r="DN174" s="97">
        <v>19.666666666666668</v>
      </c>
      <c r="DO174" s="97">
        <v>6.5</v>
      </c>
      <c r="DP174" s="97">
        <v>0.16250000000000001</v>
      </c>
      <c r="DQ174" s="105">
        <v>7.5606060606060606</v>
      </c>
      <c r="DR174" s="106"/>
      <c r="DS174" s="106"/>
      <c r="DT174" s="104">
        <v>0</v>
      </c>
      <c r="DU174" s="104">
        <v>3</v>
      </c>
      <c r="DV174" s="106">
        <v>3</v>
      </c>
      <c r="DW174" s="104"/>
      <c r="DX174" s="104"/>
      <c r="DY174" s="104"/>
      <c r="DZ174" s="104">
        <v>2.3787878787878789</v>
      </c>
      <c r="EA174" s="104"/>
      <c r="EB174" s="104"/>
      <c r="EC174" s="104">
        <v>1.6212121212121211</v>
      </c>
      <c r="ED174" s="104">
        <v>0.18181818181818182</v>
      </c>
      <c r="EE174" s="104">
        <v>0</v>
      </c>
      <c r="EF174" s="104">
        <v>0.37878787878787878</v>
      </c>
      <c r="EG174" s="104"/>
      <c r="EH174" s="106">
        <v>1.803030303030303</v>
      </c>
    </row>
    <row r="175" spans="2:138" x14ac:dyDescent="0.25">
      <c r="B175" s="75">
        <v>87</v>
      </c>
      <c r="C175" t="s">
        <v>479</v>
      </c>
      <c r="D175">
        <v>1</v>
      </c>
      <c r="E175" s="78"/>
      <c r="F175" s="75"/>
      <c r="G175" s="75" t="s">
        <v>663</v>
      </c>
      <c r="H175" s="75" t="s">
        <v>704</v>
      </c>
      <c r="I175" s="75"/>
      <c r="J175" s="75" t="s">
        <v>709</v>
      </c>
      <c r="K175" s="76">
        <v>0</v>
      </c>
      <c r="L175" s="76">
        <v>0</v>
      </c>
      <c r="M175" s="76">
        <v>650</v>
      </c>
      <c r="N175" s="76">
        <v>0</v>
      </c>
      <c r="O175" s="76"/>
      <c r="P175" s="76"/>
      <c r="Q175" s="76"/>
      <c r="R175" s="76"/>
      <c r="S175" s="76">
        <v>0</v>
      </c>
      <c r="T175" s="76">
        <v>0</v>
      </c>
      <c r="U175" s="76">
        <v>0</v>
      </c>
      <c r="V175" s="76">
        <v>0</v>
      </c>
      <c r="W175" s="76">
        <v>0</v>
      </c>
      <c r="X175" s="76" t="s">
        <v>7</v>
      </c>
      <c r="Y175" s="76" t="s">
        <v>6</v>
      </c>
      <c r="Z175" s="76">
        <v>44</v>
      </c>
      <c r="AA175" s="75" t="s">
        <v>9</v>
      </c>
      <c r="AB175" s="75" t="s">
        <v>675</v>
      </c>
      <c r="AC175" s="77" t="s">
        <v>710</v>
      </c>
      <c r="AD175" s="77" t="s">
        <v>15</v>
      </c>
      <c r="AE175" s="75" t="s">
        <v>22</v>
      </c>
      <c r="AF175" s="75" t="s">
        <v>26</v>
      </c>
      <c r="AG175" s="75">
        <v>0</v>
      </c>
      <c r="AH175" s="75">
        <v>0</v>
      </c>
      <c r="AI175" s="75" t="s">
        <v>32</v>
      </c>
      <c r="AJ175" s="75" t="s">
        <v>30</v>
      </c>
      <c r="AK175" s="75" t="s">
        <v>33</v>
      </c>
      <c r="AL175" s="75" t="s">
        <v>33</v>
      </c>
      <c r="AM175" s="75" t="s">
        <v>32</v>
      </c>
      <c r="AN175" s="75" t="s">
        <v>29</v>
      </c>
      <c r="AO175" s="75" t="s">
        <v>30</v>
      </c>
      <c r="AP175" s="75" t="s">
        <v>30</v>
      </c>
      <c r="AQ175" s="75" t="s">
        <v>32</v>
      </c>
      <c r="AR175" s="75" t="s">
        <v>30</v>
      </c>
      <c r="AS175" s="75" t="s">
        <v>30</v>
      </c>
      <c r="AT175" s="75" t="s">
        <v>30</v>
      </c>
      <c r="AU175" s="75"/>
      <c r="AV175" s="75"/>
      <c r="AW175" s="75" t="s">
        <v>30</v>
      </c>
      <c r="AX175" s="75" t="s">
        <v>30</v>
      </c>
      <c r="AY175" s="75"/>
      <c r="AZ175" s="75" t="s">
        <v>33</v>
      </c>
      <c r="BA175" s="75" t="s">
        <v>33</v>
      </c>
      <c r="BB175" s="75" t="s">
        <v>33</v>
      </c>
      <c r="BC175" s="75" t="s">
        <v>33</v>
      </c>
      <c r="BD175" s="75" t="s">
        <v>51</v>
      </c>
      <c r="BE175" s="75" t="s">
        <v>51</v>
      </c>
      <c r="BF175" s="75" t="s">
        <v>50</v>
      </c>
      <c r="BG175" s="75" t="s">
        <v>51</v>
      </c>
      <c r="BH175" s="75" t="s">
        <v>51</v>
      </c>
      <c r="BI175" s="75" t="s">
        <v>50</v>
      </c>
      <c r="BJ175" s="75" t="s">
        <v>51</v>
      </c>
      <c r="BK175" s="75" t="s">
        <v>50</v>
      </c>
      <c r="BL175" s="75" t="s">
        <v>50</v>
      </c>
      <c r="BM175" s="75" t="s">
        <v>51</v>
      </c>
      <c r="BN175" s="75" t="s">
        <v>50</v>
      </c>
      <c r="BO175" s="75"/>
      <c r="BP175" s="75" t="s">
        <v>156</v>
      </c>
      <c r="BQ175" s="75" t="s">
        <v>156</v>
      </c>
      <c r="BR175" s="75" t="s">
        <v>156</v>
      </c>
      <c r="BS175" s="75" t="s">
        <v>32</v>
      </c>
      <c r="BT175" s="75" t="s">
        <v>32</v>
      </c>
      <c r="BU175" s="75"/>
      <c r="BV175" s="75"/>
      <c r="BW175" s="75"/>
      <c r="BX175" s="75"/>
      <c r="BY175" s="75"/>
      <c r="BZ175" s="75"/>
      <c r="CA175" s="75"/>
      <c r="CB175" s="75"/>
      <c r="CC175" s="75"/>
      <c r="CD175" s="75"/>
      <c r="CE175" s="75" t="s">
        <v>31</v>
      </c>
      <c r="CF175" s="75" t="s">
        <v>32</v>
      </c>
      <c r="CG175" s="75"/>
      <c r="CH175" s="75"/>
      <c r="CI175" s="75" t="s">
        <v>31</v>
      </c>
      <c r="CJ175" s="75" t="s">
        <v>32</v>
      </c>
      <c r="CK175" s="75"/>
      <c r="CL175" s="75" t="s">
        <v>32</v>
      </c>
      <c r="CM175" s="75"/>
      <c r="CN175" s="75" t="s">
        <v>32</v>
      </c>
      <c r="CO175" s="75"/>
      <c r="CP175" s="75" t="s">
        <v>31</v>
      </c>
      <c r="CQ175" s="75" t="s">
        <v>32</v>
      </c>
      <c r="CR175" s="75" t="s">
        <v>30</v>
      </c>
      <c r="CS175" s="75" t="s">
        <v>30</v>
      </c>
      <c r="CT175" s="75" t="s">
        <v>32</v>
      </c>
      <c r="CU175" s="75" t="s">
        <v>30</v>
      </c>
      <c r="CV175" s="75" t="s">
        <v>30</v>
      </c>
      <c r="CW175" s="75" t="s">
        <v>30</v>
      </c>
      <c r="CX175" s="75" t="s">
        <v>74</v>
      </c>
      <c r="CY175" s="75" t="s">
        <v>74</v>
      </c>
      <c r="CZ175" s="75" t="s">
        <v>74</v>
      </c>
      <c r="DA175" s="75" t="s">
        <v>78</v>
      </c>
      <c r="DB175" s="75" t="s">
        <v>78</v>
      </c>
      <c r="DC175" s="75" t="s">
        <v>77</v>
      </c>
      <c r="DD175" s="75"/>
      <c r="DE175" s="75" t="s">
        <v>78</v>
      </c>
      <c r="DF175" s="75" t="s">
        <v>78</v>
      </c>
      <c r="DG175" s="75" t="s">
        <v>78</v>
      </c>
      <c r="DH175" s="75" t="s">
        <v>78</v>
      </c>
      <c r="DI175" s="75" t="s">
        <v>84</v>
      </c>
      <c r="DJ175" t="s">
        <v>88</v>
      </c>
      <c r="DK175" s="97">
        <v>33</v>
      </c>
      <c r="DL175" s="97">
        <v>0.39285714285714285</v>
      </c>
      <c r="DM175" s="97">
        <v>13</v>
      </c>
      <c r="DN175" s="97">
        <v>13</v>
      </c>
      <c r="DO175" s="97">
        <v>12</v>
      </c>
      <c r="DP175" s="97">
        <v>0.3</v>
      </c>
      <c r="DQ175" s="105">
        <v>11.555223880597016</v>
      </c>
      <c r="DR175" s="106"/>
      <c r="DS175" s="106"/>
      <c r="DT175" s="104">
        <v>0</v>
      </c>
      <c r="DU175" s="104">
        <v>4.1820895522388062</v>
      </c>
      <c r="DV175" s="106">
        <v>4.1820895522388062</v>
      </c>
      <c r="DW175" s="104"/>
      <c r="DX175" s="104"/>
      <c r="DY175" s="104"/>
      <c r="DZ175" s="104">
        <v>2.3731343283582089</v>
      </c>
      <c r="EA175" s="104"/>
      <c r="EB175" s="104"/>
      <c r="EC175" s="104">
        <v>2.6268656716417911</v>
      </c>
      <c r="ED175" s="104">
        <v>0.37313432835820898</v>
      </c>
      <c r="EE175" s="104">
        <v>0</v>
      </c>
      <c r="EF175" s="104">
        <v>2</v>
      </c>
      <c r="EG175" s="104"/>
      <c r="EH175" s="106">
        <v>3</v>
      </c>
    </row>
    <row r="176" spans="2:138" x14ac:dyDescent="0.25">
      <c r="B176" s="75">
        <v>88</v>
      </c>
      <c r="C176" t="s">
        <v>479</v>
      </c>
      <c r="D176">
        <v>1</v>
      </c>
      <c r="E176" s="78"/>
      <c r="F176" s="75"/>
      <c r="G176" s="75" t="s">
        <v>663</v>
      </c>
      <c r="H176" s="75" t="s">
        <v>704</v>
      </c>
      <c r="I176" s="75"/>
      <c r="J176" s="75" t="s">
        <v>711</v>
      </c>
      <c r="K176" s="76">
        <v>0</v>
      </c>
      <c r="L176" s="76" t="s">
        <v>88</v>
      </c>
      <c r="M176" s="76">
        <v>34</v>
      </c>
      <c r="N176" s="76" t="s">
        <v>88</v>
      </c>
      <c r="O176" s="76"/>
      <c r="P176" s="76"/>
      <c r="Q176" s="76"/>
      <c r="R176" s="76"/>
      <c r="S176" s="76" t="s">
        <v>299</v>
      </c>
      <c r="T176" s="76" t="s">
        <v>88</v>
      </c>
      <c r="U176" s="76">
        <v>0</v>
      </c>
      <c r="V176" s="76" t="s">
        <v>88</v>
      </c>
      <c r="W176" s="76">
        <v>0</v>
      </c>
      <c r="X176" s="76" t="s">
        <v>7</v>
      </c>
      <c r="Y176" s="76" t="s">
        <v>6</v>
      </c>
      <c r="Z176" s="76">
        <v>33</v>
      </c>
      <c r="AA176" s="75" t="s">
        <v>9</v>
      </c>
      <c r="AB176" s="75" t="s">
        <v>712</v>
      </c>
      <c r="AC176" s="77" t="s">
        <v>13</v>
      </c>
      <c r="AD176" s="77" t="s">
        <v>17</v>
      </c>
      <c r="AE176" s="75" t="s">
        <v>476</v>
      </c>
      <c r="AF176" s="75" t="s">
        <v>28</v>
      </c>
      <c r="AG176" s="75">
        <v>0</v>
      </c>
      <c r="AH176" s="75">
        <v>0</v>
      </c>
      <c r="AI176" s="75" t="s">
        <v>33</v>
      </c>
      <c r="AJ176" s="75" t="s">
        <v>31</v>
      </c>
      <c r="AK176" s="75" t="s">
        <v>31</v>
      </c>
      <c r="AL176" s="75" t="s">
        <v>33</v>
      </c>
      <c r="AM176" s="75" t="s">
        <v>32</v>
      </c>
      <c r="AN176" s="75" t="s">
        <v>31</v>
      </c>
      <c r="AO176" s="75" t="s">
        <v>31</v>
      </c>
      <c r="AP176" s="75" t="s">
        <v>31</v>
      </c>
      <c r="AQ176" s="75" t="s">
        <v>31</v>
      </c>
      <c r="AR176" s="75" t="s">
        <v>31</v>
      </c>
      <c r="AS176" s="75" t="s">
        <v>31</v>
      </c>
      <c r="AT176" s="75" t="s">
        <v>31</v>
      </c>
      <c r="AU176" s="75"/>
      <c r="AV176" s="75"/>
      <c r="AW176" s="75" t="s">
        <v>32</v>
      </c>
      <c r="AX176" s="75" t="s">
        <v>32</v>
      </c>
      <c r="AY176" s="75"/>
      <c r="AZ176" s="75" t="s">
        <v>31</v>
      </c>
      <c r="BA176" s="75" t="s">
        <v>33</v>
      </c>
      <c r="BB176" s="75" t="s">
        <v>32</v>
      </c>
      <c r="BC176" s="75" t="s">
        <v>31</v>
      </c>
      <c r="BD176" s="75" t="s">
        <v>51</v>
      </c>
      <c r="BE176" s="75" t="s">
        <v>51</v>
      </c>
      <c r="BF176" s="75" t="s">
        <v>50</v>
      </c>
      <c r="BG176" s="75" t="s">
        <v>31</v>
      </c>
      <c r="BH176" s="75" t="s">
        <v>51</v>
      </c>
      <c r="BI176" s="75" t="s">
        <v>51</v>
      </c>
      <c r="BJ176" s="75" t="s">
        <v>51</v>
      </c>
      <c r="BK176" s="75" t="s">
        <v>50</v>
      </c>
      <c r="BL176" s="75" t="s">
        <v>51</v>
      </c>
      <c r="BM176" s="75" t="s">
        <v>51</v>
      </c>
      <c r="BN176" s="75" t="s">
        <v>50</v>
      </c>
      <c r="BO176" s="75"/>
      <c r="BP176" s="75" t="s">
        <v>156</v>
      </c>
      <c r="BQ176" s="75" t="s">
        <v>156</v>
      </c>
      <c r="BR176" s="75" t="s">
        <v>156</v>
      </c>
      <c r="BS176" s="75" t="s">
        <v>32</v>
      </c>
      <c r="BT176" s="75" t="s">
        <v>31</v>
      </c>
      <c r="BU176" s="75"/>
      <c r="BV176" s="75"/>
      <c r="BW176" s="75"/>
      <c r="BX176" s="75"/>
      <c r="BY176" s="75"/>
      <c r="BZ176" s="75"/>
      <c r="CA176" s="75"/>
      <c r="CB176" s="75"/>
      <c r="CC176" s="75"/>
      <c r="CD176" s="75"/>
      <c r="CE176" s="75" t="s">
        <v>32</v>
      </c>
      <c r="CF176" s="75" t="s">
        <v>32</v>
      </c>
      <c r="CG176" s="75"/>
      <c r="CH176" s="75"/>
      <c r="CI176" s="75" t="s">
        <v>29</v>
      </c>
      <c r="CJ176" s="75" t="s">
        <v>33</v>
      </c>
      <c r="CK176" s="75"/>
      <c r="CL176" s="75" t="s">
        <v>33</v>
      </c>
      <c r="CM176" s="75"/>
      <c r="CN176" s="75" t="s">
        <v>31</v>
      </c>
      <c r="CO176" s="75"/>
      <c r="CP176" s="75" t="s">
        <v>33</v>
      </c>
      <c r="CQ176" s="75" t="s">
        <v>33</v>
      </c>
      <c r="CR176" s="75" t="s">
        <v>29</v>
      </c>
      <c r="CS176" s="75" t="s">
        <v>33</v>
      </c>
      <c r="CT176" s="75" t="s">
        <v>29</v>
      </c>
      <c r="CU176" s="75" t="s">
        <v>32</v>
      </c>
      <c r="CV176" s="75" t="s">
        <v>32</v>
      </c>
      <c r="CW176" s="75" t="s">
        <v>32</v>
      </c>
      <c r="CX176" s="75" t="s">
        <v>74</v>
      </c>
      <c r="CY176" s="75" t="s">
        <v>73</v>
      </c>
      <c r="CZ176" s="75" t="s">
        <v>74</v>
      </c>
      <c r="DA176" s="75" t="s">
        <v>78</v>
      </c>
      <c r="DB176" s="75" t="s">
        <v>76</v>
      </c>
      <c r="DC176" s="75" t="s">
        <v>77</v>
      </c>
      <c r="DD176" s="75"/>
      <c r="DE176" s="75" t="s">
        <v>79</v>
      </c>
      <c r="DF176" s="75" t="s">
        <v>78</v>
      </c>
      <c r="DG176" s="75" t="s">
        <v>79</v>
      </c>
      <c r="DH176" s="75" t="s">
        <v>79</v>
      </c>
      <c r="DI176" s="75" t="s">
        <v>84</v>
      </c>
      <c r="DJ176" t="s">
        <v>88</v>
      </c>
      <c r="DK176" s="97">
        <v>32.5</v>
      </c>
      <c r="DL176" s="97">
        <v>0.38690476190476192</v>
      </c>
      <c r="DM176" s="97">
        <v>7.5</v>
      </c>
      <c r="DN176" s="97">
        <v>18</v>
      </c>
      <c r="DO176" s="97">
        <v>5.5</v>
      </c>
      <c r="DP176" s="97">
        <v>0.13750000000000001</v>
      </c>
      <c r="DQ176" s="105">
        <v>5.3520000000000003</v>
      </c>
      <c r="DR176" s="106"/>
      <c r="DS176" s="106"/>
      <c r="DT176" s="104">
        <v>0</v>
      </c>
      <c r="DU176" s="104">
        <v>2.1440000000000001</v>
      </c>
      <c r="DV176" s="106">
        <v>2.1440000000000001</v>
      </c>
      <c r="DW176" s="104"/>
      <c r="DX176" s="104"/>
      <c r="DY176" s="104"/>
      <c r="DZ176" s="104">
        <v>1.34</v>
      </c>
      <c r="EA176" s="104"/>
      <c r="EB176" s="104"/>
      <c r="EC176" s="104">
        <v>1.34</v>
      </c>
      <c r="ED176" s="104">
        <v>0</v>
      </c>
      <c r="EE176" s="104">
        <v>0</v>
      </c>
      <c r="EF176" s="104">
        <v>0.52800000000000002</v>
      </c>
      <c r="EG176" s="104"/>
      <c r="EH176" s="106">
        <v>1.34</v>
      </c>
    </row>
    <row r="177" spans="2:138" x14ac:dyDescent="0.25">
      <c r="B177" s="75">
        <v>89</v>
      </c>
      <c r="C177" t="s">
        <v>479</v>
      </c>
      <c r="D177">
        <v>1</v>
      </c>
      <c r="E177" s="78"/>
      <c r="F177" s="75"/>
      <c r="G177" s="75" t="s">
        <v>663</v>
      </c>
      <c r="H177" s="75" t="s">
        <v>704</v>
      </c>
      <c r="I177" s="75"/>
      <c r="J177" s="75" t="s">
        <v>713</v>
      </c>
      <c r="K177" s="76">
        <v>0</v>
      </c>
      <c r="L177" s="76" t="s">
        <v>88</v>
      </c>
      <c r="M177" s="76">
        <v>90</v>
      </c>
      <c r="N177" s="76" t="s">
        <v>88</v>
      </c>
      <c r="O177" s="76"/>
      <c r="P177" s="76"/>
      <c r="Q177" s="76"/>
      <c r="R177" s="76"/>
      <c r="S177" s="76">
        <v>0</v>
      </c>
      <c r="T177" s="76" t="s">
        <v>88</v>
      </c>
      <c r="U177" s="76">
        <v>0</v>
      </c>
      <c r="V177" s="76" t="s">
        <v>88</v>
      </c>
      <c r="W177" s="76" t="s">
        <v>88</v>
      </c>
      <c r="X177" s="76" t="s">
        <v>7</v>
      </c>
      <c r="Y177" s="76" t="s">
        <v>6</v>
      </c>
      <c r="Z177" s="76">
        <v>22</v>
      </c>
      <c r="AA177" s="75" t="s">
        <v>9</v>
      </c>
      <c r="AB177" s="75" t="s">
        <v>675</v>
      </c>
      <c r="AC177" s="77" t="s">
        <v>13</v>
      </c>
      <c r="AD177" s="77" t="s">
        <v>15</v>
      </c>
      <c r="AE177" s="75" t="s">
        <v>22</v>
      </c>
      <c r="AF177" s="75" t="s">
        <v>26</v>
      </c>
      <c r="AG177" s="75">
        <v>0</v>
      </c>
      <c r="AH177" s="75">
        <v>0</v>
      </c>
      <c r="AI177" s="75" t="s">
        <v>33</v>
      </c>
      <c r="AJ177" s="75" t="s">
        <v>33</v>
      </c>
      <c r="AK177" s="75" t="s">
        <v>31</v>
      </c>
      <c r="AL177" s="75" t="s">
        <v>33</v>
      </c>
      <c r="AM177" s="75" t="s">
        <v>32</v>
      </c>
      <c r="AN177" s="75" t="s">
        <v>31</v>
      </c>
      <c r="AO177" s="75" t="s">
        <v>30</v>
      </c>
      <c r="AP177" s="75" t="s">
        <v>32</v>
      </c>
      <c r="AQ177" s="75" t="s">
        <v>32</v>
      </c>
      <c r="AR177" s="75" t="s">
        <v>32</v>
      </c>
      <c r="AS177" s="75" t="s">
        <v>31</v>
      </c>
      <c r="AT177" s="75" t="s">
        <v>30</v>
      </c>
      <c r="AU177" s="75"/>
      <c r="AV177" s="75"/>
      <c r="AW177" s="75" t="s">
        <v>30</v>
      </c>
      <c r="AX177" s="75" t="s">
        <v>30</v>
      </c>
      <c r="AY177" s="75"/>
      <c r="AZ177" s="75" t="s">
        <v>32</v>
      </c>
      <c r="BA177" s="75" t="s">
        <v>30</v>
      </c>
      <c r="BB177" s="75" t="s">
        <v>30</v>
      </c>
      <c r="BC177" s="75" t="s">
        <v>31</v>
      </c>
      <c r="BD177" s="75" t="s">
        <v>51</v>
      </c>
      <c r="BE177" s="75" t="s">
        <v>51</v>
      </c>
      <c r="BF177" s="75" t="s">
        <v>51</v>
      </c>
      <c r="BG177" s="75" t="s">
        <v>50</v>
      </c>
      <c r="BH177" s="75" t="s">
        <v>31</v>
      </c>
      <c r="BI177" s="75" t="s">
        <v>50</v>
      </c>
      <c r="BJ177" s="75" t="s">
        <v>51</v>
      </c>
      <c r="BK177" s="75" t="s">
        <v>51</v>
      </c>
      <c r="BL177" s="75" t="s">
        <v>50</v>
      </c>
      <c r="BM177" s="75" t="s">
        <v>50</v>
      </c>
      <c r="BN177" s="75" t="s">
        <v>31</v>
      </c>
      <c r="BO177" s="75"/>
      <c r="BP177" s="75" t="s">
        <v>156</v>
      </c>
      <c r="BQ177" s="75" t="s">
        <v>156</v>
      </c>
      <c r="BR177" s="75" t="s">
        <v>156</v>
      </c>
      <c r="BS177" s="75" t="s">
        <v>32</v>
      </c>
      <c r="BT177" s="75" t="s">
        <v>32</v>
      </c>
      <c r="BU177" s="75"/>
      <c r="BV177" s="75"/>
      <c r="BW177" s="75"/>
      <c r="BX177" s="75"/>
      <c r="BY177" s="75"/>
      <c r="BZ177" s="75"/>
      <c r="CA177" s="75"/>
      <c r="CB177" s="75"/>
      <c r="CC177" s="75"/>
      <c r="CD177" s="75"/>
      <c r="CE177" s="75" t="s">
        <v>32</v>
      </c>
      <c r="CF177" s="75" t="s">
        <v>33</v>
      </c>
      <c r="CG177" s="75"/>
      <c r="CH177" s="75"/>
      <c r="CI177" s="75" t="s">
        <v>31</v>
      </c>
      <c r="CJ177" s="75" t="s">
        <v>32</v>
      </c>
      <c r="CK177" s="75"/>
      <c r="CL177" s="75" t="s">
        <v>31</v>
      </c>
      <c r="CM177" s="75"/>
      <c r="CN177" s="75" t="s">
        <v>32</v>
      </c>
      <c r="CO177" s="75"/>
      <c r="CP177" s="75" t="s">
        <v>31</v>
      </c>
      <c r="CQ177" s="75" t="s">
        <v>32</v>
      </c>
      <c r="CR177" s="75" t="s">
        <v>29</v>
      </c>
      <c r="CS177" s="75" t="s">
        <v>32</v>
      </c>
      <c r="CT177" s="75" t="s">
        <v>30</v>
      </c>
      <c r="CU177" s="75" t="s">
        <v>30</v>
      </c>
      <c r="CV177" s="75" t="s">
        <v>31</v>
      </c>
      <c r="CW177" s="75" t="s">
        <v>32</v>
      </c>
      <c r="CX177" s="75" t="s">
        <v>74</v>
      </c>
      <c r="CY177" s="75" t="s">
        <v>74</v>
      </c>
      <c r="CZ177" s="75" t="s">
        <v>74</v>
      </c>
      <c r="DA177" s="75" t="s">
        <v>78</v>
      </c>
      <c r="DB177" s="75" t="s">
        <v>78</v>
      </c>
      <c r="DC177" s="75" t="s">
        <v>79</v>
      </c>
      <c r="DD177" s="75"/>
      <c r="DE177" s="75" t="s">
        <v>78</v>
      </c>
      <c r="DF177" s="75" t="s">
        <v>79</v>
      </c>
      <c r="DG177" s="75" t="s">
        <v>79</v>
      </c>
      <c r="DH177" s="75" t="s">
        <v>78</v>
      </c>
      <c r="DI177" s="75" t="s">
        <v>84</v>
      </c>
      <c r="DJ177" t="s">
        <v>88</v>
      </c>
      <c r="DK177" s="97">
        <v>31</v>
      </c>
      <c r="DL177" s="97">
        <v>0.36904761904761907</v>
      </c>
      <c r="DM177" s="97">
        <v>9</v>
      </c>
      <c r="DN177" s="97">
        <v>14</v>
      </c>
      <c r="DO177" s="97">
        <v>6</v>
      </c>
      <c r="DP177" s="97">
        <v>0.15</v>
      </c>
      <c r="DQ177" s="105">
        <v>8.2111111111111121</v>
      </c>
      <c r="DR177" s="106"/>
      <c r="DS177" s="106"/>
      <c r="DT177" s="104">
        <v>0.1111111111111111</v>
      </c>
      <c r="DU177" s="104">
        <v>2.3666666666666667</v>
      </c>
      <c r="DV177" s="106">
        <v>2.4777777777777779</v>
      </c>
      <c r="DW177" s="104"/>
      <c r="DX177" s="104"/>
      <c r="DY177" s="104"/>
      <c r="DZ177" s="104">
        <v>4.3888888888888893</v>
      </c>
      <c r="EA177" s="104"/>
      <c r="EB177" s="104"/>
      <c r="EC177" s="104">
        <v>0.84444444444444444</v>
      </c>
      <c r="ED177" s="104">
        <v>0.5</v>
      </c>
      <c r="EE177" s="104">
        <v>0</v>
      </c>
      <c r="EF177" s="104">
        <v>0</v>
      </c>
      <c r="EG177" s="104"/>
      <c r="EH177" s="106">
        <v>1.3444444444444446</v>
      </c>
    </row>
    <row r="178" spans="2:138" x14ac:dyDescent="0.25">
      <c r="B178" s="75">
        <v>90</v>
      </c>
      <c r="C178" t="s">
        <v>479</v>
      </c>
      <c r="D178">
        <v>1</v>
      </c>
      <c r="E178" s="78"/>
      <c r="F178" s="75"/>
      <c r="G178" s="75" t="s">
        <v>663</v>
      </c>
      <c r="H178" s="75" t="s">
        <v>704</v>
      </c>
      <c r="I178" s="75"/>
      <c r="J178" s="75" t="s">
        <v>714</v>
      </c>
      <c r="K178" s="76">
        <v>0</v>
      </c>
      <c r="L178" s="76" t="s">
        <v>88</v>
      </c>
      <c r="M178" s="76">
        <v>850</v>
      </c>
      <c r="N178" s="76" t="s">
        <v>88</v>
      </c>
      <c r="O178" s="76"/>
      <c r="P178" s="76"/>
      <c r="Q178" s="76"/>
      <c r="R178" s="76"/>
      <c r="S178" s="76">
        <v>0</v>
      </c>
      <c r="T178" s="76" t="s">
        <v>88</v>
      </c>
      <c r="U178" s="76">
        <v>0</v>
      </c>
      <c r="V178" s="76" t="s">
        <v>88</v>
      </c>
      <c r="W178" s="76">
        <v>0</v>
      </c>
      <c r="X178" s="76" t="s">
        <v>7</v>
      </c>
      <c r="Y178" s="76" t="s">
        <v>6</v>
      </c>
      <c r="Z178" s="76">
        <v>17</v>
      </c>
      <c r="AA178" s="75" t="s">
        <v>9</v>
      </c>
      <c r="AB178" s="75" t="s">
        <v>715</v>
      </c>
      <c r="AC178" s="77" t="s">
        <v>13</v>
      </c>
      <c r="AD178" s="77" t="s">
        <v>15</v>
      </c>
      <c r="AE178" s="75" t="s">
        <v>22</v>
      </c>
      <c r="AF178" s="75" t="s">
        <v>26</v>
      </c>
      <c r="AG178" s="75">
        <v>1</v>
      </c>
      <c r="AH178" s="75">
        <v>0</v>
      </c>
      <c r="AI178" s="75" t="s">
        <v>33</v>
      </c>
      <c r="AJ178" s="75" t="s">
        <v>32</v>
      </c>
      <c r="AK178" s="75" t="s">
        <v>31</v>
      </c>
      <c r="AL178" s="75" t="s">
        <v>33</v>
      </c>
      <c r="AM178" s="75" t="s">
        <v>32</v>
      </c>
      <c r="AN178" s="75" t="s">
        <v>30</v>
      </c>
      <c r="AO178" s="75" t="s">
        <v>30</v>
      </c>
      <c r="AP178" s="75" t="s">
        <v>30</v>
      </c>
      <c r="AQ178" s="75" t="s">
        <v>32</v>
      </c>
      <c r="AR178" s="75" t="s">
        <v>31</v>
      </c>
      <c r="AS178" s="75" t="s">
        <v>31</v>
      </c>
      <c r="AT178" s="75" t="s">
        <v>30</v>
      </c>
      <c r="AU178" s="75"/>
      <c r="AV178" s="75"/>
      <c r="AW178" s="75" t="s">
        <v>32</v>
      </c>
      <c r="AX178" s="75" t="s">
        <v>32</v>
      </c>
      <c r="AY178" s="75"/>
      <c r="AZ178" s="75" t="s">
        <v>33</v>
      </c>
      <c r="BA178" s="75" t="s">
        <v>32</v>
      </c>
      <c r="BB178" s="75" t="s">
        <v>33</v>
      </c>
      <c r="BC178" s="75" t="s">
        <v>33</v>
      </c>
      <c r="BD178" s="75" t="s">
        <v>51</v>
      </c>
      <c r="BE178" s="75" t="s">
        <v>51</v>
      </c>
      <c r="BF178" s="75" t="s">
        <v>51</v>
      </c>
      <c r="BG178" s="75" t="s">
        <v>50</v>
      </c>
      <c r="BH178" s="75" t="s">
        <v>48</v>
      </c>
      <c r="BI178" s="75" t="s">
        <v>50</v>
      </c>
      <c r="BJ178" s="75" t="s">
        <v>51</v>
      </c>
      <c r="BK178" s="75" t="s">
        <v>51</v>
      </c>
      <c r="BL178" s="75" t="s">
        <v>50</v>
      </c>
      <c r="BM178" s="75" t="s">
        <v>51</v>
      </c>
      <c r="BN178" s="75" t="s">
        <v>31</v>
      </c>
      <c r="BO178" s="75"/>
      <c r="BP178" s="75" t="s">
        <v>156</v>
      </c>
      <c r="BQ178" s="75" t="s">
        <v>156</v>
      </c>
      <c r="BR178" s="75" t="s">
        <v>156</v>
      </c>
      <c r="BS178" s="75" t="s">
        <v>32</v>
      </c>
      <c r="BT178" s="75" t="s">
        <v>31</v>
      </c>
      <c r="BU178" s="75"/>
      <c r="BV178" s="75"/>
      <c r="BW178" s="75"/>
      <c r="BX178" s="75"/>
      <c r="BY178" s="75"/>
      <c r="BZ178" s="75"/>
      <c r="CA178" s="75"/>
      <c r="CB178" s="75"/>
      <c r="CC178" s="75"/>
      <c r="CD178" s="75"/>
      <c r="CE178" s="75" t="s">
        <v>32</v>
      </c>
      <c r="CF178" s="75" t="s">
        <v>33</v>
      </c>
      <c r="CG178" s="75"/>
      <c r="CH178" s="75"/>
      <c r="CI178" s="75" t="s">
        <v>30</v>
      </c>
      <c r="CJ178" s="75" t="s">
        <v>33</v>
      </c>
      <c r="CK178" s="75"/>
      <c r="CL178" s="75" t="s">
        <v>33</v>
      </c>
      <c r="CM178" s="75"/>
      <c r="CN178" s="75" t="s">
        <v>30</v>
      </c>
      <c r="CO178" s="75"/>
      <c r="CP178" s="75" t="s">
        <v>32</v>
      </c>
      <c r="CQ178" s="75" t="s">
        <v>33</v>
      </c>
      <c r="CR178" s="75" t="s">
        <v>33</v>
      </c>
      <c r="CS178" s="75" t="s">
        <v>32</v>
      </c>
      <c r="CT178" s="75" t="s">
        <v>29</v>
      </c>
      <c r="CU178" s="75" t="s">
        <v>29</v>
      </c>
      <c r="CV178" s="75" t="s">
        <v>32</v>
      </c>
      <c r="CW178" s="75" t="s">
        <v>30</v>
      </c>
      <c r="CX178" s="75" t="s">
        <v>74</v>
      </c>
      <c r="CY178" s="75" t="s">
        <v>74</v>
      </c>
      <c r="CZ178" s="75" t="s">
        <v>74</v>
      </c>
      <c r="DA178" s="75" t="s">
        <v>78</v>
      </c>
      <c r="DB178" s="75" t="s">
        <v>79</v>
      </c>
      <c r="DC178" s="75" t="s">
        <v>78</v>
      </c>
      <c r="DD178" s="75"/>
      <c r="DE178" s="75" t="s">
        <v>77</v>
      </c>
      <c r="DF178" s="75" t="s">
        <v>78</v>
      </c>
      <c r="DG178" s="75" t="s">
        <v>78</v>
      </c>
      <c r="DH178" s="75" t="s">
        <v>79</v>
      </c>
      <c r="DI178" s="75" t="s">
        <v>31</v>
      </c>
      <c r="DJ178" t="s">
        <v>88</v>
      </c>
      <c r="DK178" s="97">
        <v>36.333333333333336</v>
      </c>
      <c r="DL178" s="97">
        <v>0.43253968253968256</v>
      </c>
      <c r="DM178" s="97">
        <v>9.3333333333333339</v>
      </c>
      <c r="DN178" s="97">
        <v>17.333333333333332</v>
      </c>
      <c r="DO178" s="97">
        <v>7</v>
      </c>
      <c r="DP178" s="97">
        <v>0.17499999999999999</v>
      </c>
      <c r="DQ178" s="105">
        <v>5.760416666666667</v>
      </c>
      <c r="DR178" s="106"/>
      <c r="DS178" s="106"/>
      <c r="DT178" s="104">
        <v>0</v>
      </c>
      <c r="DU178" s="104">
        <v>1.21</v>
      </c>
      <c r="DV178" s="106">
        <v>1.21</v>
      </c>
      <c r="DW178" s="104"/>
      <c r="DX178" s="104"/>
      <c r="DY178" s="104"/>
      <c r="DZ178" s="104">
        <v>2.4666666666666668</v>
      </c>
      <c r="EA178" s="104"/>
      <c r="EB178" s="104"/>
      <c r="EC178" s="104">
        <v>1.95</v>
      </c>
      <c r="ED178" s="104">
        <v>3.3750000000000002E-2</v>
      </c>
      <c r="EE178" s="104">
        <v>0</v>
      </c>
      <c r="EF178" s="104">
        <v>0.1</v>
      </c>
      <c r="EG178" s="104"/>
      <c r="EH178" s="106">
        <v>1.9837499999999999</v>
      </c>
    </row>
    <row r="179" spans="2:138" x14ac:dyDescent="0.25">
      <c r="B179" s="75">
        <v>91</v>
      </c>
      <c r="C179" t="s">
        <v>479</v>
      </c>
      <c r="D179">
        <v>1</v>
      </c>
      <c r="E179" s="78"/>
      <c r="F179" s="75"/>
      <c r="G179" s="75" t="s">
        <v>663</v>
      </c>
      <c r="H179" s="75" t="s">
        <v>704</v>
      </c>
      <c r="I179" s="75"/>
      <c r="J179" s="75" t="s">
        <v>716</v>
      </c>
      <c r="K179" s="76">
        <v>0</v>
      </c>
      <c r="L179" s="76" t="s">
        <v>88</v>
      </c>
      <c r="M179" s="76">
        <v>350</v>
      </c>
      <c r="N179" s="76" t="s">
        <v>88</v>
      </c>
      <c r="O179" s="76"/>
      <c r="P179" s="76"/>
      <c r="Q179" s="76"/>
      <c r="R179" s="76"/>
      <c r="S179" s="76">
        <v>0</v>
      </c>
      <c r="T179" s="76" t="s">
        <v>88</v>
      </c>
      <c r="U179" s="76">
        <v>0</v>
      </c>
      <c r="V179" s="76" t="s">
        <v>88</v>
      </c>
      <c r="W179" s="76">
        <v>0</v>
      </c>
      <c r="X179" s="76" t="s">
        <v>7</v>
      </c>
      <c r="Y179" s="76" t="s">
        <v>6</v>
      </c>
      <c r="Z179" s="76">
        <v>1</v>
      </c>
      <c r="AA179" s="75" t="s">
        <v>9</v>
      </c>
      <c r="AB179" s="75" t="s">
        <v>675</v>
      </c>
      <c r="AC179" s="77" t="s">
        <v>710</v>
      </c>
      <c r="AD179" s="77" t="s">
        <v>15</v>
      </c>
      <c r="AE179" s="75" t="s">
        <v>22</v>
      </c>
      <c r="AF179" s="75" t="s">
        <v>26</v>
      </c>
      <c r="AG179" s="75">
        <v>1</v>
      </c>
      <c r="AH179" s="75">
        <v>0</v>
      </c>
      <c r="AI179" s="75" t="s">
        <v>33</v>
      </c>
      <c r="AJ179" s="75" t="s">
        <v>31</v>
      </c>
      <c r="AK179" s="75" t="s">
        <v>31</v>
      </c>
      <c r="AL179" s="75" t="s">
        <v>33</v>
      </c>
      <c r="AM179" s="75" t="s">
        <v>32</v>
      </c>
      <c r="AN179" s="75" t="s">
        <v>32</v>
      </c>
      <c r="AO179" s="75" t="s">
        <v>32</v>
      </c>
      <c r="AP179" s="75" t="s">
        <v>33</v>
      </c>
      <c r="AQ179" s="75" t="s">
        <v>31</v>
      </c>
      <c r="AR179" s="75" t="s">
        <v>29</v>
      </c>
      <c r="AS179" s="75" t="s">
        <v>29</v>
      </c>
      <c r="AT179" s="75" t="s">
        <v>31</v>
      </c>
      <c r="AU179" s="75"/>
      <c r="AV179" s="75"/>
      <c r="AW179" s="75" t="s">
        <v>33</v>
      </c>
      <c r="AX179" s="75" t="s">
        <v>31</v>
      </c>
      <c r="AY179" s="75"/>
      <c r="AZ179" s="75" t="s">
        <v>33</v>
      </c>
      <c r="BA179" s="75" t="s">
        <v>32</v>
      </c>
      <c r="BB179" s="75" t="s">
        <v>32</v>
      </c>
      <c r="BC179" s="75" t="s">
        <v>32</v>
      </c>
      <c r="BD179" s="75" t="s">
        <v>50</v>
      </c>
      <c r="BE179" s="75" t="s">
        <v>51</v>
      </c>
      <c r="BF179" s="75" t="s">
        <v>50</v>
      </c>
      <c r="BG179" s="75" t="s">
        <v>51</v>
      </c>
      <c r="BH179" s="75" t="s">
        <v>49</v>
      </c>
      <c r="BI179" s="75" t="s">
        <v>50</v>
      </c>
      <c r="BJ179" s="75" t="s">
        <v>51</v>
      </c>
      <c r="BK179" s="75" t="s">
        <v>31</v>
      </c>
      <c r="BL179" s="75" t="s">
        <v>48</v>
      </c>
      <c r="BM179" s="75" t="s">
        <v>51</v>
      </c>
      <c r="BN179" s="75" t="s">
        <v>31</v>
      </c>
      <c r="BO179" s="75"/>
      <c r="BP179" s="75" t="s">
        <v>31</v>
      </c>
      <c r="BQ179" s="75" t="s">
        <v>156</v>
      </c>
      <c r="BR179" s="75" t="s">
        <v>156</v>
      </c>
      <c r="BS179" s="75" t="s">
        <v>33</v>
      </c>
      <c r="BT179" s="75" t="s">
        <v>32</v>
      </c>
      <c r="BU179" s="75"/>
      <c r="BV179" s="75"/>
      <c r="BW179" s="75"/>
      <c r="BX179" s="75"/>
      <c r="BY179" s="75"/>
      <c r="BZ179" s="75"/>
      <c r="CA179" s="75"/>
      <c r="CB179" s="75"/>
      <c r="CC179" s="75"/>
      <c r="CD179" s="75"/>
      <c r="CE179" s="75" t="s">
        <v>33</v>
      </c>
      <c r="CF179" s="75" t="s">
        <v>33</v>
      </c>
      <c r="CG179" s="75"/>
      <c r="CH179" s="75"/>
      <c r="CI179" s="75" t="s">
        <v>32</v>
      </c>
      <c r="CJ179" s="75" t="s">
        <v>33</v>
      </c>
      <c r="CK179" s="75"/>
      <c r="CL179" s="75" t="s">
        <v>31</v>
      </c>
      <c r="CM179" s="75"/>
      <c r="CN179" s="75" t="s">
        <v>33</v>
      </c>
      <c r="CO179" s="75"/>
      <c r="CP179" s="75" t="s">
        <v>33</v>
      </c>
      <c r="CQ179" s="75" t="s">
        <v>32</v>
      </c>
      <c r="CR179" s="75" t="s">
        <v>29</v>
      </c>
      <c r="CS179" s="75" t="s">
        <v>33</v>
      </c>
      <c r="CT179" s="75" t="s">
        <v>33</v>
      </c>
      <c r="CU179" s="75" t="s">
        <v>32</v>
      </c>
      <c r="CV179" s="75" t="s">
        <v>32</v>
      </c>
      <c r="CW179" s="75" t="s">
        <v>32</v>
      </c>
      <c r="CX179" s="75" t="s">
        <v>73</v>
      </c>
      <c r="CY179" s="75" t="s">
        <v>74</v>
      </c>
      <c r="CZ179" s="75" t="s">
        <v>74</v>
      </c>
      <c r="DA179" s="75" t="s">
        <v>78</v>
      </c>
      <c r="DB179" s="75" t="s">
        <v>79</v>
      </c>
      <c r="DC179" s="75" t="s">
        <v>78</v>
      </c>
      <c r="DD179" s="75"/>
      <c r="DE179" s="75" t="s">
        <v>79</v>
      </c>
      <c r="DF179" s="75" t="s">
        <v>79</v>
      </c>
      <c r="DG179" s="75" t="s">
        <v>79</v>
      </c>
      <c r="DH179" s="75" t="s">
        <v>78</v>
      </c>
      <c r="DI179" s="75" t="s">
        <v>84</v>
      </c>
      <c r="DJ179" t="s">
        <v>88</v>
      </c>
      <c r="DK179" s="97">
        <v>43</v>
      </c>
      <c r="DL179" s="97">
        <v>0.51190476190476186</v>
      </c>
      <c r="DM179" s="97">
        <v>6</v>
      </c>
      <c r="DN179" s="97">
        <v>25</v>
      </c>
      <c r="DO179" s="97">
        <v>3</v>
      </c>
      <c r="DP179" s="97">
        <v>7.4999999999999997E-2</v>
      </c>
      <c r="DQ179" s="105">
        <v>0</v>
      </c>
      <c r="DR179" s="106"/>
      <c r="DS179" s="106"/>
      <c r="DT179" s="104">
        <v>0</v>
      </c>
      <c r="DU179" s="104">
        <v>0</v>
      </c>
      <c r="DV179" s="106">
        <v>0</v>
      </c>
      <c r="DW179" s="104"/>
      <c r="DX179" s="104"/>
      <c r="DY179" s="104"/>
      <c r="DZ179" s="104">
        <v>0</v>
      </c>
      <c r="EA179" s="104"/>
      <c r="EB179" s="104"/>
      <c r="EC179" s="104">
        <v>0</v>
      </c>
      <c r="ED179" s="104">
        <v>0</v>
      </c>
      <c r="EE179" s="104">
        <v>0</v>
      </c>
      <c r="EF179" s="104">
        <v>0</v>
      </c>
      <c r="EG179" s="104"/>
      <c r="EH179" s="106">
        <v>0</v>
      </c>
    </row>
    <row r="180" spans="2:138" x14ac:dyDescent="0.25">
      <c r="B180" s="75">
        <v>92</v>
      </c>
      <c r="C180" t="s">
        <v>479</v>
      </c>
      <c r="D180">
        <v>1</v>
      </c>
      <c r="E180" s="78"/>
      <c r="F180" s="75"/>
      <c r="G180" s="75" t="s">
        <v>663</v>
      </c>
      <c r="H180" s="75" t="s">
        <v>704</v>
      </c>
      <c r="I180" s="75"/>
      <c r="J180" s="75" t="s">
        <v>717</v>
      </c>
      <c r="K180" s="76">
        <v>0</v>
      </c>
      <c r="L180" s="76" t="s">
        <v>88</v>
      </c>
      <c r="M180" s="76">
        <v>800</v>
      </c>
      <c r="N180" s="76" t="s">
        <v>88</v>
      </c>
      <c r="O180" s="76"/>
      <c r="P180" s="76"/>
      <c r="Q180" s="76"/>
      <c r="R180" s="76"/>
      <c r="S180" s="76">
        <v>0</v>
      </c>
      <c r="T180" s="76" t="s">
        <v>88</v>
      </c>
      <c r="U180" s="76">
        <v>0</v>
      </c>
      <c r="V180" s="76" t="s">
        <v>88</v>
      </c>
      <c r="W180" s="76">
        <v>0</v>
      </c>
      <c r="X180" s="76" t="s">
        <v>7</v>
      </c>
      <c r="Y180" s="76" t="s">
        <v>6</v>
      </c>
      <c r="Z180" s="76"/>
      <c r="AA180" s="75" t="s">
        <v>9</v>
      </c>
      <c r="AB180" s="75" t="s">
        <v>718</v>
      </c>
      <c r="AC180" s="77" t="s">
        <v>710</v>
      </c>
      <c r="AD180" s="77" t="s">
        <v>15</v>
      </c>
      <c r="AE180" s="75" t="s">
        <v>22</v>
      </c>
      <c r="AF180" s="75" t="s">
        <v>26</v>
      </c>
      <c r="AG180" s="75">
        <v>0</v>
      </c>
      <c r="AH180" s="75">
        <v>0</v>
      </c>
      <c r="AI180" s="75" t="s">
        <v>32</v>
      </c>
      <c r="AJ180" s="75" t="s">
        <v>30</v>
      </c>
      <c r="AK180" s="75" t="s">
        <v>31</v>
      </c>
      <c r="AL180" s="75" t="s">
        <v>32</v>
      </c>
      <c r="AM180" s="75" t="s">
        <v>31</v>
      </c>
      <c r="AN180" s="75" t="s">
        <v>32</v>
      </c>
      <c r="AO180" s="75" t="s">
        <v>31</v>
      </c>
      <c r="AP180" s="75" t="s">
        <v>32</v>
      </c>
      <c r="AQ180" s="75" t="s">
        <v>32</v>
      </c>
      <c r="AR180" s="75" t="s">
        <v>32</v>
      </c>
      <c r="AS180" s="75" t="s">
        <v>32</v>
      </c>
      <c r="AT180" s="75" t="s">
        <v>32</v>
      </c>
      <c r="AU180" s="75"/>
      <c r="AV180" s="75"/>
      <c r="AW180" s="75" t="s">
        <v>32</v>
      </c>
      <c r="AX180" s="75" t="s">
        <v>32</v>
      </c>
      <c r="AY180" s="75"/>
      <c r="AZ180" s="75" t="s">
        <v>31</v>
      </c>
      <c r="BA180" s="75" t="s">
        <v>32</v>
      </c>
      <c r="BB180" s="75" t="s">
        <v>32</v>
      </c>
      <c r="BC180" s="75" t="s">
        <v>31</v>
      </c>
      <c r="BD180" s="75" t="s">
        <v>50</v>
      </c>
      <c r="BE180" s="75" t="s">
        <v>50</v>
      </c>
      <c r="BF180" s="75" t="s">
        <v>50</v>
      </c>
      <c r="BG180" s="75" t="s">
        <v>50</v>
      </c>
      <c r="BH180" s="75" t="s">
        <v>49</v>
      </c>
      <c r="BI180" s="75" t="s">
        <v>50</v>
      </c>
      <c r="BJ180" s="75" t="s">
        <v>50</v>
      </c>
      <c r="BK180" s="75" t="s">
        <v>50</v>
      </c>
      <c r="BL180" s="75" t="s">
        <v>50</v>
      </c>
      <c r="BM180" s="75" t="s">
        <v>50</v>
      </c>
      <c r="BN180" s="75" t="s">
        <v>50</v>
      </c>
      <c r="BO180" s="75"/>
      <c r="BP180" s="75" t="s">
        <v>156</v>
      </c>
      <c r="BQ180" s="75" t="s">
        <v>254</v>
      </c>
      <c r="BR180" s="75" t="s">
        <v>156</v>
      </c>
      <c r="BS180" s="75" t="s">
        <v>32</v>
      </c>
      <c r="BT180" s="75" t="s">
        <v>30</v>
      </c>
      <c r="BU180" s="75"/>
      <c r="BV180" s="75"/>
      <c r="BW180" s="75"/>
      <c r="BX180" s="75"/>
      <c r="BY180" s="75"/>
      <c r="BZ180" s="75"/>
      <c r="CA180" s="75"/>
      <c r="CB180" s="75"/>
      <c r="CC180" s="75"/>
      <c r="CD180" s="75"/>
      <c r="CE180" s="75" t="s">
        <v>33</v>
      </c>
      <c r="CF180" s="75" t="s">
        <v>32</v>
      </c>
      <c r="CG180" s="75"/>
      <c r="CH180" s="75"/>
      <c r="CI180" s="75" t="s">
        <v>30</v>
      </c>
      <c r="CJ180" s="75" t="s">
        <v>32</v>
      </c>
      <c r="CK180" s="75"/>
      <c r="CL180" s="75" t="s">
        <v>33</v>
      </c>
      <c r="CM180" s="75"/>
      <c r="CN180" s="75" t="s">
        <v>32</v>
      </c>
      <c r="CO180" s="75"/>
      <c r="CP180" s="75" t="s">
        <v>32</v>
      </c>
      <c r="CQ180" s="75" t="s">
        <v>32</v>
      </c>
      <c r="CR180" s="75" t="s">
        <v>30</v>
      </c>
      <c r="CS180" s="75" t="s">
        <v>32</v>
      </c>
      <c r="CT180" s="75" t="s">
        <v>30</v>
      </c>
      <c r="CU180" s="75" t="s">
        <v>32</v>
      </c>
      <c r="CV180" s="75" t="s">
        <v>32</v>
      </c>
      <c r="CW180" s="75" t="s">
        <v>31</v>
      </c>
      <c r="CX180" s="75" t="s">
        <v>74</v>
      </c>
      <c r="CY180" s="75" t="s">
        <v>74</v>
      </c>
      <c r="CZ180" s="75" t="s">
        <v>74</v>
      </c>
      <c r="DA180" s="75" t="s">
        <v>79</v>
      </c>
      <c r="DB180" s="75" t="s">
        <v>77</v>
      </c>
      <c r="DC180" s="75" t="s">
        <v>77</v>
      </c>
      <c r="DD180" s="75"/>
      <c r="DE180" s="75" t="s">
        <v>78</v>
      </c>
      <c r="DF180" s="75" t="s">
        <v>78</v>
      </c>
      <c r="DG180" s="75" t="s">
        <v>78</v>
      </c>
      <c r="DH180" s="75" t="s">
        <v>78</v>
      </c>
      <c r="DI180" s="75" t="s">
        <v>84</v>
      </c>
      <c r="DJ180" t="s">
        <v>88</v>
      </c>
      <c r="DK180" s="97">
        <v>36</v>
      </c>
      <c r="DL180" s="97">
        <v>0.42857142857142855</v>
      </c>
      <c r="DM180" s="97">
        <v>8</v>
      </c>
      <c r="DN180" s="97">
        <v>19</v>
      </c>
      <c r="DO180" s="97">
        <v>5</v>
      </c>
      <c r="DP180" s="97">
        <v>0.125</v>
      </c>
      <c r="DQ180" s="105">
        <v>7.7</v>
      </c>
      <c r="DR180" s="106"/>
      <c r="DS180" s="106"/>
      <c r="DT180" s="104">
        <v>0</v>
      </c>
      <c r="DU180" s="104">
        <v>2.2999999999999998</v>
      </c>
      <c r="DV180" s="106">
        <v>2.2999999999999998</v>
      </c>
      <c r="DW180" s="104"/>
      <c r="DX180" s="104"/>
      <c r="DY180" s="104"/>
      <c r="DZ180" s="104">
        <v>4.25</v>
      </c>
      <c r="EA180" s="104"/>
      <c r="EB180" s="104"/>
      <c r="EC180" s="104">
        <v>1</v>
      </c>
      <c r="ED180" s="104">
        <v>0.15</v>
      </c>
      <c r="EE180" s="104">
        <v>0</v>
      </c>
      <c r="EF180" s="104">
        <v>0</v>
      </c>
      <c r="EG180" s="104"/>
      <c r="EH180" s="106">
        <v>1.1499999999999999</v>
      </c>
    </row>
    <row r="181" spans="2:138" x14ac:dyDescent="0.25">
      <c r="E181" s="49"/>
      <c r="F181" s="48"/>
      <c r="G181" s="50"/>
    </row>
    <row r="182" spans="2:138" x14ac:dyDescent="0.25">
      <c r="E182" s="49"/>
      <c r="F182" s="48"/>
      <c r="G182" s="50"/>
    </row>
    <row r="183" spans="2:138" x14ac:dyDescent="0.25">
      <c r="E183" s="49"/>
      <c r="F183" s="48"/>
      <c r="G183" s="50"/>
    </row>
    <row r="184" spans="2:138" x14ac:dyDescent="0.25">
      <c r="E184" s="49"/>
      <c r="F184" s="48"/>
      <c r="G184" s="50"/>
    </row>
    <row r="185" spans="2:138" x14ac:dyDescent="0.25">
      <c r="E185" s="49"/>
      <c r="F185" s="48"/>
      <c r="G185" s="50"/>
    </row>
    <row r="186" spans="2:138" x14ac:dyDescent="0.25">
      <c r="E186" s="49"/>
      <c r="F186" s="48"/>
      <c r="G186" s="50"/>
    </row>
    <row r="187" spans="2:138" x14ac:dyDescent="0.25">
      <c r="E187" s="49"/>
      <c r="F187" s="48"/>
      <c r="G187" s="50"/>
    </row>
    <row r="188" spans="2:138" x14ac:dyDescent="0.25">
      <c r="E188" s="49"/>
      <c r="F188" s="48"/>
      <c r="G188" s="50"/>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data for plotting</vt:lpstr>
      <vt:lpstr>Read Me</vt:lpstr>
      <vt:lpstr>Dashboard</vt:lpstr>
      <vt:lpstr>Dashboard Index</vt:lpstr>
      <vt:lpstr>P Protection</vt:lpstr>
      <vt:lpstr>P Decision making</vt:lpstr>
      <vt:lpstr>P Is a way to</vt:lpstr>
      <vt:lpstr>P Important</vt:lpstr>
      <vt:lpstr>P implimentation</vt:lpstr>
      <vt:lpstr>P pest control</vt:lpstr>
      <vt:lpstr>P risk (1)</vt:lpstr>
      <vt:lpstr>P Landscape</vt:lpstr>
      <vt:lpstr>P risk (2)</vt:lpstr>
      <vt:lpstr>P profit</vt:lpstr>
      <vt:lpstr>P satisfied</vt:lpstr>
      <vt:lpstr>P place and type</vt:lpstr>
      <vt:lpstr>P IPM TFI</vt:lpstr>
      <vt:lpstr>P count values</vt:lpstr>
      <vt:lpstr>P whiskers</vt:lpstr>
      <vt:lpstr>Data Table</vt:lpstr>
      <vt:lpstr>Num_2</vt:lpstr>
      <vt:lpstr>NUM_IPM</vt:lpstr>
      <vt:lpstr>Num_Q</vt:lpstr>
      <vt:lpstr>scroll_value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Graham Begg</cp:lastModifiedBy>
  <dcterms:created xsi:type="dcterms:W3CDTF">2022-04-20T08:00:49Z</dcterms:created>
  <dcterms:modified xsi:type="dcterms:W3CDTF">2025-04-21T19:07:13Z</dcterms:modified>
  <cp:category/>
</cp:coreProperties>
</file>